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13_ncr:1_{710DA9F2-FF4F-42B3-9CF1-3281C8AC2512}" xr6:coauthVersionLast="47" xr6:coauthVersionMax="47" xr10:uidLastSave="{00000000-0000-0000-0000-000000000000}"/>
  <bookViews>
    <workbookView xWindow="-108" yWindow="-108" windowWidth="23256" windowHeight="12456" xr2:uid="{E4547077-A22A-41E6-905B-A8EF62873775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C66" i="1"/>
  <c r="C67" i="1"/>
  <c r="C68" i="1"/>
  <c r="C69" i="1"/>
  <c r="C72" i="1"/>
  <c r="C73" i="1"/>
  <c r="C74" i="1"/>
  <c r="B31" i="1"/>
  <c r="C31" i="1"/>
  <c r="D31" i="1"/>
  <c r="E31" i="1"/>
  <c r="F31" i="1"/>
  <c r="G31" i="1"/>
  <c r="H31" i="1"/>
  <c r="I31" i="1"/>
  <c r="J31" i="1"/>
  <c r="K31" i="1"/>
  <c r="L31" i="1"/>
  <c r="L61" i="1"/>
  <c r="L30" i="1"/>
  <c r="L60" i="1"/>
  <c r="K61" i="1"/>
  <c r="K30" i="1"/>
  <c r="L29" i="1"/>
  <c r="L59" i="1"/>
  <c r="K60" i="1"/>
  <c r="J61" i="1"/>
  <c r="J30" i="1"/>
  <c r="K29" i="1"/>
  <c r="L28" i="1"/>
  <c r="L58" i="1"/>
  <c r="K59" i="1"/>
  <c r="J60" i="1"/>
  <c r="I61" i="1"/>
  <c r="I30" i="1"/>
  <c r="J29" i="1"/>
  <c r="K28" i="1"/>
  <c r="L27" i="1"/>
  <c r="L57" i="1"/>
  <c r="K58" i="1"/>
  <c r="J59" i="1"/>
  <c r="I60" i="1"/>
  <c r="H61" i="1"/>
  <c r="H30" i="1"/>
  <c r="I29" i="1"/>
  <c r="J28" i="1"/>
  <c r="K27" i="1"/>
  <c r="L26" i="1"/>
  <c r="L56" i="1"/>
  <c r="K57" i="1"/>
  <c r="J58" i="1"/>
  <c r="I59" i="1"/>
  <c r="H60" i="1"/>
  <c r="G61" i="1"/>
  <c r="G30" i="1"/>
  <c r="H29" i="1"/>
  <c r="I28" i="1"/>
  <c r="J27" i="1"/>
  <c r="K26" i="1"/>
  <c r="L25" i="1"/>
  <c r="L55" i="1"/>
  <c r="K56" i="1"/>
  <c r="J57" i="1"/>
  <c r="I58" i="1"/>
  <c r="H59" i="1"/>
  <c r="G60" i="1"/>
  <c r="F61" i="1"/>
  <c r="F30" i="1"/>
  <c r="G29" i="1"/>
  <c r="H28" i="1"/>
  <c r="I27" i="1"/>
  <c r="J26" i="1"/>
  <c r="K25" i="1"/>
  <c r="L24" i="1"/>
  <c r="L54" i="1"/>
  <c r="K55" i="1"/>
  <c r="J56" i="1"/>
  <c r="I57" i="1"/>
  <c r="H58" i="1"/>
  <c r="G59" i="1"/>
  <c r="F60" i="1"/>
  <c r="E61" i="1"/>
  <c r="E30" i="1"/>
  <c r="F29" i="1"/>
  <c r="G28" i="1"/>
  <c r="H27" i="1"/>
  <c r="I26" i="1"/>
  <c r="J25" i="1"/>
  <c r="K24" i="1"/>
  <c r="L23" i="1"/>
  <c r="L53" i="1"/>
  <c r="K54" i="1"/>
  <c r="J55" i="1"/>
  <c r="I56" i="1"/>
  <c r="H57" i="1"/>
  <c r="G58" i="1"/>
  <c r="F59" i="1"/>
  <c r="E60" i="1"/>
  <c r="D61" i="1"/>
  <c r="D30" i="1"/>
  <c r="E29" i="1"/>
  <c r="F28" i="1"/>
  <c r="G27" i="1"/>
  <c r="H26" i="1"/>
  <c r="I25" i="1"/>
  <c r="J24" i="1"/>
  <c r="K23" i="1"/>
  <c r="L22" i="1"/>
  <c r="L52" i="1"/>
  <c r="K53" i="1"/>
  <c r="J54" i="1"/>
  <c r="I55" i="1"/>
  <c r="H56" i="1"/>
  <c r="G57" i="1"/>
  <c r="F58" i="1"/>
  <c r="E59" i="1"/>
  <c r="D60" i="1"/>
  <c r="C61" i="1"/>
  <c r="C30" i="1"/>
  <c r="D29" i="1"/>
  <c r="E28" i="1"/>
  <c r="F27" i="1"/>
  <c r="G26" i="1"/>
  <c r="H25" i="1"/>
  <c r="I24" i="1"/>
  <c r="J23" i="1"/>
  <c r="K22" i="1"/>
  <c r="L21" i="1"/>
  <c r="L51" i="1"/>
  <c r="K52" i="1"/>
  <c r="J53" i="1"/>
  <c r="I54" i="1"/>
  <c r="H55" i="1"/>
  <c r="G56" i="1"/>
  <c r="F57" i="1"/>
  <c r="E58" i="1"/>
  <c r="D59" i="1"/>
  <c r="C60" i="1"/>
  <c r="B61" i="1"/>
  <c r="C50" i="1"/>
  <c r="D50" i="1"/>
  <c r="E50" i="1"/>
  <c r="F50" i="1"/>
  <c r="G50" i="1"/>
  <c r="H50" i="1"/>
  <c r="I50" i="1"/>
  <c r="J50" i="1"/>
  <c r="K50" i="1"/>
  <c r="L50" i="1"/>
  <c r="L46" i="1"/>
  <c r="L45" i="1"/>
  <c r="K46" i="1"/>
  <c r="L44" i="1"/>
  <c r="K45" i="1"/>
  <c r="J46" i="1"/>
  <c r="L43" i="1"/>
  <c r="K44" i="1"/>
  <c r="J45" i="1"/>
  <c r="I46" i="1"/>
  <c r="L42" i="1"/>
  <c r="K43" i="1"/>
  <c r="J44" i="1"/>
  <c r="I45" i="1"/>
  <c r="H46" i="1"/>
  <c r="L41" i="1"/>
  <c r="K42" i="1"/>
  <c r="J43" i="1"/>
  <c r="I44" i="1"/>
  <c r="H45" i="1"/>
  <c r="G46" i="1"/>
  <c r="L40" i="1"/>
  <c r="K41" i="1"/>
  <c r="J42" i="1"/>
  <c r="I43" i="1"/>
  <c r="H44" i="1"/>
  <c r="G45" i="1"/>
  <c r="F46" i="1"/>
  <c r="L39" i="1"/>
  <c r="K40" i="1"/>
  <c r="J41" i="1"/>
  <c r="I42" i="1"/>
  <c r="H43" i="1"/>
  <c r="G44" i="1"/>
  <c r="F45" i="1"/>
  <c r="E46" i="1"/>
  <c r="L38" i="1"/>
  <c r="K39" i="1"/>
  <c r="J40" i="1"/>
  <c r="I41" i="1"/>
  <c r="H42" i="1"/>
  <c r="G43" i="1"/>
  <c r="F44" i="1"/>
  <c r="E45" i="1"/>
  <c r="D46" i="1"/>
  <c r="L37" i="1"/>
  <c r="K38" i="1"/>
  <c r="J39" i="1"/>
  <c r="I40" i="1"/>
  <c r="H41" i="1"/>
  <c r="G42" i="1"/>
  <c r="F43" i="1"/>
  <c r="E44" i="1"/>
  <c r="D45" i="1"/>
  <c r="C46" i="1"/>
  <c r="L36" i="1"/>
  <c r="K37" i="1"/>
  <c r="J38" i="1"/>
  <c r="I39" i="1"/>
  <c r="H40" i="1"/>
  <c r="G41" i="1"/>
  <c r="F42" i="1"/>
  <c r="E43" i="1"/>
  <c r="D44" i="1"/>
  <c r="C45" i="1"/>
  <c r="B46" i="1"/>
  <c r="C35" i="1"/>
  <c r="D35" i="1"/>
  <c r="E35" i="1"/>
  <c r="F35" i="1"/>
  <c r="G35" i="1"/>
  <c r="H35" i="1"/>
  <c r="I35" i="1"/>
  <c r="J35" i="1"/>
  <c r="K35" i="1"/>
  <c r="L35" i="1"/>
  <c r="C20" i="1"/>
  <c r="D20" i="1"/>
  <c r="E20" i="1"/>
  <c r="F20" i="1"/>
  <c r="G20" i="1"/>
  <c r="H20" i="1"/>
  <c r="I20" i="1"/>
  <c r="J20" i="1"/>
  <c r="K20" i="1"/>
  <c r="L20" i="1"/>
  <c r="D16" i="1"/>
  <c r="C16" i="1"/>
</calcChain>
</file>

<file path=xl/sharedStrings.xml><?xml version="1.0" encoding="utf-8"?>
<sst xmlns="http://schemas.openxmlformats.org/spreadsheetml/2006/main" count="38" uniqueCount="27">
  <si>
    <t>American Call &amp; Put Options Valuation</t>
    <phoneticPr fontId="2" type="noConversion"/>
  </si>
  <si>
    <t>Option attributes</t>
    <phoneticPr fontId="2" type="noConversion"/>
  </si>
  <si>
    <t>[user input]</t>
    <phoneticPr fontId="2" type="noConversion"/>
  </si>
  <si>
    <t>Exercise price</t>
    <phoneticPr fontId="2" type="noConversion"/>
  </si>
  <si>
    <t>Periods</t>
    <phoneticPr fontId="2" type="noConversion"/>
  </si>
  <si>
    <t>Expiration (years)</t>
    <phoneticPr fontId="2" type="noConversion"/>
  </si>
  <si>
    <t>Stock attributes</t>
    <phoneticPr fontId="2" type="noConversion"/>
  </si>
  <si>
    <t>Share price</t>
    <phoneticPr fontId="2" type="noConversion"/>
  </si>
  <si>
    <t>Dividend (annual)</t>
    <phoneticPr fontId="2" type="noConversion"/>
  </si>
  <si>
    <t>Volatility (annual)</t>
    <phoneticPr fontId="2" type="noConversion"/>
  </si>
  <si>
    <t>Financing attributes</t>
    <phoneticPr fontId="2" type="noConversion"/>
  </si>
  <si>
    <t>Risk-free rate (annual)</t>
    <phoneticPr fontId="2" type="noConversion"/>
  </si>
  <si>
    <t>American Call</t>
    <phoneticPr fontId="2" type="noConversion"/>
  </si>
  <si>
    <t>American Put</t>
    <phoneticPr fontId="2" type="noConversion"/>
  </si>
  <si>
    <t>Price</t>
    <phoneticPr fontId="2" type="noConversion"/>
  </si>
  <si>
    <t>conversion into equivalent binomial model parameters:</t>
    <phoneticPr fontId="2" type="noConversion"/>
  </si>
  <si>
    <t>a =</t>
    <phoneticPr fontId="2" type="noConversion"/>
  </si>
  <si>
    <t>b =</t>
    <phoneticPr fontId="2" type="noConversion"/>
  </si>
  <si>
    <t>discount rate =</t>
    <phoneticPr fontId="2" type="noConversion"/>
  </si>
  <si>
    <t>increase =</t>
    <phoneticPr fontId="2" type="noConversion"/>
  </si>
  <si>
    <t>decrease =</t>
    <phoneticPr fontId="2" type="noConversion"/>
  </si>
  <si>
    <t>Risk neutral probabilities</t>
    <phoneticPr fontId="2" type="noConversion"/>
  </si>
  <si>
    <t>Period</t>
    <phoneticPr fontId="2" type="noConversion"/>
  </si>
  <si>
    <t>p =</t>
    <phoneticPr fontId="2" type="noConversion"/>
  </si>
  <si>
    <t>1 - p =</t>
    <phoneticPr fontId="2" type="noConversion"/>
  </si>
  <si>
    <t>Exercise price =</t>
    <phoneticPr fontId="2" type="noConversion"/>
  </si>
  <si>
    <t>avistaed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</si>
</sst>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00"/>
    <numFmt numFmtId="177" formatCode="#,##0.0000"/>
  </numFmts>
  <fonts count="8" x14ac:knownFonts="1">
    <font>
      <sz val="11"/>
      <color theme="1"/>
      <name val="lato"/>
      <family val="2"/>
      <charset val="129"/>
    </font>
    <font>
      <b/>
      <u/>
      <sz val="11"/>
      <color theme="1"/>
      <name val="Lato"/>
      <family val="2"/>
    </font>
    <font>
      <sz val="8"/>
      <name val="맑은 고딕"/>
      <family val="2"/>
      <charset val="129"/>
      <scheme val="minor"/>
    </font>
    <font>
      <sz val="11"/>
      <color rgb="FFFF0000"/>
      <name val="Lato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sz val="11"/>
      <color theme="0" tint="-0.14999847407452621"/>
      <name val="Lato"/>
      <family val="2"/>
    </font>
    <font>
      <sz val="11"/>
      <color theme="0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3" borderId="7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3" borderId="9" xfId="0" applyFont="1" applyFill="1" applyBorder="1">
      <alignment vertical="center"/>
    </xf>
    <xf numFmtId="9" fontId="4" fillId="0" borderId="10" xfId="0" applyNumberFormat="1" applyFont="1" applyBorder="1">
      <alignment vertical="center"/>
    </xf>
    <xf numFmtId="9" fontId="4" fillId="0" borderId="8" xfId="0" applyNumberFormat="1" applyFont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2" xfId="0" applyFont="1" applyFill="1" applyBorder="1">
      <alignment vertical="center"/>
    </xf>
    <xf numFmtId="9" fontId="4" fillId="0" borderId="13" xfId="0" applyNumberFormat="1" applyFont="1" applyBorder="1">
      <alignment vertical="center"/>
    </xf>
    <xf numFmtId="0" fontId="4" fillId="4" borderId="14" xfId="0" applyFont="1" applyFill="1" applyBorder="1">
      <alignment vertical="center"/>
    </xf>
    <xf numFmtId="0" fontId="5" fillId="4" borderId="15" xfId="0" applyFont="1" applyFill="1" applyBorder="1" applyAlignment="1">
      <alignment horizontal="right" vertical="center"/>
    </xf>
    <xf numFmtId="0" fontId="5" fillId="4" borderId="16" xfId="0" applyFont="1" applyFill="1" applyBorder="1" applyAlignment="1">
      <alignment horizontal="right" vertical="center"/>
    </xf>
    <xf numFmtId="0" fontId="5" fillId="4" borderId="17" xfId="0" applyFont="1" applyFill="1" applyBorder="1">
      <alignment vertical="center"/>
    </xf>
    <xf numFmtId="176" fontId="4" fillId="5" borderId="9" xfId="0" applyNumberFormat="1" applyFont="1" applyFill="1" applyBorder="1" applyAlignment="1">
      <alignment horizontal="right" vertical="center"/>
    </xf>
    <xf numFmtId="176" fontId="4" fillId="5" borderId="18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6" borderId="0" xfId="0" applyFont="1" applyFill="1">
      <alignment vertical="center"/>
    </xf>
    <xf numFmtId="4" fontId="4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5" fillId="7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7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037B7-1FB7-4D7B-98A7-A022DCAAE6E8}">
  <dimension ref="A1:M75"/>
  <sheetViews>
    <sheetView showGridLines="0" tabSelected="1" zoomScale="85" zoomScaleNormal="85" workbookViewId="0"/>
  </sheetViews>
  <sheetFormatPr defaultColWidth="0" defaultRowHeight="16.8" zeroHeight="1" x14ac:dyDescent="0.4"/>
  <cols>
    <col min="1" max="1" width="3" style="19" customWidth="1"/>
    <col min="2" max="2" width="14.296875" style="19" bestFit="1" customWidth="1"/>
    <col min="3" max="3" width="19.19921875" style="19" customWidth="1"/>
    <col min="4" max="4" width="13.3984375" style="19" bestFit="1" customWidth="1"/>
    <col min="5" max="12" width="7.8984375" style="19" bestFit="1" customWidth="1"/>
    <col min="13" max="13" width="4.09765625" style="19" customWidth="1"/>
    <col min="14" max="16384" width="8.796875" style="19" hidden="1"/>
  </cols>
  <sheetData>
    <row r="1" spans="2:11" x14ac:dyDescent="0.4"/>
    <row r="2" spans="2:11" x14ac:dyDescent="0.4">
      <c r="B2" s="25" t="s">
        <v>0</v>
      </c>
      <c r="C2" s="25"/>
      <c r="D2" s="25"/>
    </row>
    <row r="3" spans="2:11" ht="17.399999999999999" thickBot="1" x14ac:dyDescent="0.45"/>
    <row r="4" spans="2:11" ht="18" thickTop="1" thickBot="1" x14ac:dyDescent="0.45">
      <c r="B4" s="26" t="s">
        <v>1</v>
      </c>
      <c r="C4" s="27"/>
      <c r="D4" s="28"/>
    </row>
    <row r="5" spans="2:11" ht="17.399999999999999" thickTop="1" x14ac:dyDescent="0.4">
      <c r="B5" s="1" t="s">
        <v>2</v>
      </c>
      <c r="C5" s="2" t="s">
        <v>3</v>
      </c>
      <c r="D5" s="3">
        <v>126</v>
      </c>
    </row>
    <row r="6" spans="2:11" x14ac:dyDescent="0.4">
      <c r="B6" s="1" t="s">
        <v>2</v>
      </c>
      <c r="C6" s="2" t="s">
        <v>4</v>
      </c>
      <c r="D6" s="3">
        <v>10</v>
      </c>
    </row>
    <row r="7" spans="2:11" ht="17.399999999999999" thickBot="1" x14ac:dyDescent="0.45">
      <c r="B7" s="1" t="s">
        <v>2</v>
      </c>
      <c r="C7" s="4" t="s">
        <v>5</v>
      </c>
      <c r="D7" s="5">
        <v>5.5</v>
      </c>
    </row>
    <row r="8" spans="2:11" ht="18" thickTop="1" thickBot="1" x14ac:dyDescent="0.45">
      <c r="B8" s="26" t="s">
        <v>6</v>
      </c>
      <c r="C8" s="27"/>
      <c r="D8" s="28"/>
    </row>
    <row r="9" spans="2:11" ht="17.399999999999999" thickTop="1" x14ac:dyDescent="0.4">
      <c r="B9" s="1" t="s">
        <v>2</v>
      </c>
      <c r="C9" s="2" t="s">
        <v>7</v>
      </c>
      <c r="D9" s="3">
        <v>110</v>
      </c>
    </row>
    <row r="10" spans="2:11" x14ac:dyDescent="0.4">
      <c r="B10" s="1" t="s">
        <v>2</v>
      </c>
      <c r="C10" s="6" t="s">
        <v>8</v>
      </c>
      <c r="D10" s="7">
        <v>0.01</v>
      </c>
    </row>
    <row r="11" spans="2:11" ht="17.399999999999999" thickBot="1" x14ac:dyDescent="0.45">
      <c r="B11" s="1" t="s">
        <v>2</v>
      </c>
      <c r="C11" s="4" t="s">
        <v>9</v>
      </c>
      <c r="D11" s="8">
        <v>0.25</v>
      </c>
    </row>
    <row r="12" spans="2:11" ht="18" thickTop="1" thickBot="1" x14ac:dyDescent="0.45">
      <c r="B12" s="26" t="s">
        <v>10</v>
      </c>
      <c r="C12" s="27"/>
      <c r="D12" s="28"/>
    </row>
    <row r="13" spans="2:11" ht="18" thickTop="1" thickBot="1" x14ac:dyDescent="0.45">
      <c r="B13" s="9" t="s">
        <v>2</v>
      </c>
      <c r="C13" s="10" t="s">
        <v>11</v>
      </c>
      <c r="D13" s="11">
        <v>0.05</v>
      </c>
    </row>
    <row r="14" spans="2:11" ht="18" thickTop="1" thickBot="1" x14ac:dyDescent="0.45"/>
    <row r="15" spans="2:11" x14ac:dyDescent="0.4">
      <c r="B15" s="12"/>
      <c r="C15" s="13" t="s">
        <v>12</v>
      </c>
      <c r="D15" s="14" t="s">
        <v>13</v>
      </c>
      <c r="K15" s="29" t="s">
        <v>26</v>
      </c>
    </row>
    <row r="16" spans="2:11" x14ac:dyDescent="0.4">
      <c r="B16" s="15" t="s">
        <v>14</v>
      </c>
      <c r="C16" s="16">
        <f>B46</f>
        <v>29.39711786878749</v>
      </c>
      <c r="D16" s="17">
        <f>B61</f>
        <v>25.622153041563394</v>
      </c>
    </row>
    <row r="17" spans="2:12" x14ac:dyDescent="0.4"/>
    <row r="18" spans="2:12" x14ac:dyDescent="0.4">
      <c r="B18" s="20" t="s">
        <v>7</v>
      </c>
    </row>
    <row r="19" spans="2:12" x14ac:dyDescent="0.4">
      <c r="B19" s="24" t="s">
        <v>22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x14ac:dyDescent="0.4">
      <c r="B20" s="21">
        <v>0</v>
      </c>
      <c r="C20" s="21">
        <f t="shared" ref="C20:L20" si="0">B20+1</f>
        <v>1</v>
      </c>
      <c r="D20" s="21">
        <f t="shared" si="0"/>
        <v>2</v>
      </c>
      <c r="E20" s="21">
        <f t="shared" si="0"/>
        <v>3</v>
      </c>
      <c r="F20" s="21">
        <f t="shared" si="0"/>
        <v>4</v>
      </c>
      <c r="G20" s="21">
        <f t="shared" si="0"/>
        <v>5</v>
      </c>
      <c r="H20" s="21">
        <f t="shared" si="0"/>
        <v>6</v>
      </c>
      <c r="I20" s="21">
        <f t="shared" si="0"/>
        <v>7</v>
      </c>
      <c r="J20" s="21">
        <f t="shared" si="0"/>
        <v>8</v>
      </c>
      <c r="K20" s="21">
        <f t="shared" si="0"/>
        <v>9</v>
      </c>
      <c r="L20" s="21">
        <f t="shared" si="0"/>
        <v>10</v>
      </c>
    </row>
    <row r="21" spans="2:12" x14ac:dyDescent="0.4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>
        <f t="shared" ref="L21:L30" si="1">K22*$C$68</f>
        <v>702.41892659537643</v>
      </c>
    </row>
    <row r="22" spans="2:12" x14ac:dyDescent="0.4">
      <c r="B22" s="22"/>
      <c r="C22" s="22"/>
      <c r="D22" s="22"/>
      <c r="E22" s="22"/>
      <c r="F22" s="22"/>
      <c r="G22" s="22"/>
      <c r="H22" s="22"/>
      <c r="I22" s="22"/>
      <c r="J22" s="22"/>
      <c r="K22" s="22">
        <f t="shared" ref="K22:K30" si="2">J23*$C$68</f>
        <v>583.54701662609489</v>
      </c>
      <c r="L22" s="22">
        <f t="shared" si="1"/>
        <v>484.79206314065368</v>
      </c>
    </row>
    <row r="23" spans="2:12" x14ac:dyDescent="0.4">
      <c r="B23" s="22"/>
      <c r="C23" s="22"/>
      <c r="D23" s="22"/>
      <c r="E23" s="22"/>
      <c r="F23" s="22"/>
      <c r="G23" s="22"/>
      <c r="H23" s="22"/>
      <c r="I23" s="22"/>
      <c r="J23" s="22">
        <f t="shared" ref="J23:J30" si="3">I24*$C$68</f>
        <v>484.79206314065368</v>
      </c>
      <c r="K23" s="22">
        <f t="shared" si="2"/>
        <v>402.74962905818722</v>
      </c>
      <c r="L23" s="22">
        <f t="shared" si="1"/>
        <v>334.59141772179942</v>
      </c>
    </row>
    <row r="24" spans="2:12" x14ac:dyDescent="0.4">
      <c r="B24" s="22"/>
      <c r="C24" s="22"/>
      <c r="D24" s="22"/>
      <c r="E24" s="22"/>
      <c r="F24" s="22"/>
      <c r="G24" s="22"/>
      <c r="H24" s="22"/>
      <c r="I24" s="22">
        <f t="shared" ref="I24:I30" si="4">H25*$C$68</f>
        <v>402.74962905818722</v>
      </c>
      <c r="J24" s="22">
        <f t="shared" si="3"/>
        <v>334.59141772179942</v>
      </c>
      <c r="K24" s="22">
        <f t="shared" si="2"/>
        <v>277.96777137915001</v>
      </c>
      <c r="L24" s="22">
        <f t="shared" si="1"/>
        <v>230.92667006102155</v>
      </c>
    </row>
    <row r="25" spans="2:12" x14ac:dyDescent="0.4">
      <c r="B25" s="22"/>
      <c r="C25" s="22"/>
      <c r="D25" s="22"/>
      <c r="E25" s="22"/>
      <c r="F25" s="22"/>
      <c r="G25" s="22"/>
      <c r="H25" s="22">
        <f t="shared" ref="H25:H30" si="5">G26*$C$68</f>
        <v>334.59141772179942</v>
      </c>
      <c r="I25" s="22">
        <f t="shared" si="4"/>
        <v>277.96777137915001</v>
      </c>
      <c r="J25" s="22">
        <f t="shared" si="3"/>
        <v>230.92667006102155</v>
      </c>
      <c r="K25" s="22">
        <f t="shared" si="2"/>
        <v>191.84643845898714</v>
      </c>
      <c r="L25" s="22">
        <f t="shared" si="1"/>
        <v>159.37984096714484</v>
      </c>
    </row>
    <row r="26" spans="2:12" x14ac:dyDescent="0.4">
      <c r="B26" s="22"/>
      <c r="C26" s="22"/>
      <c r="D26" s="22"/>
      <c r="E26" s="22"/>
      <c r="F26" s="22"/>
      <c r="G26" s="22">
        <f>F27*$C$68</f>
        <v>277.96777137915001</v>
      </c>
      <c r="H26" s="22">
        <f t="shared" si="5"/>
        <v>230.92667006102155</v>
      </c>
      <c r="I26" s="22">
        <f t="shared" si="4"/>
        <v>191.84643845898714</v>
      </c>
      <c r="J26" s="22">
        <f t="shared" si="3"/>
        <v>159.37984096714482</v>
      </c>
      <c r="K26" s="22">
        <f t="shared" si="2"/>
        <v>132.40763764370217</v>
      </c>
      <c r="L26" s="22">
        <f t="shared" si="1"/>
        <v>110.00000000000001</v>
      </c>
    </row>
    <row r="27" spans="2:12" x14ac:dyDescent="0.4">
      <c r="B27" s="22"/>
      <c r="C27" s="22"/>
      <c r="D27" s="22"/>
      <c r="E27" s="22"/>
      <c r="F27" s="22">
        <f>E28*$C$68</f>
        <v>230.92667006102155</v>
      </c>
      <c r="G27" s="22">
        <f>F28*$C$68</f>
        <v>191.84643845898714</v>
      </c>
      <c r="H27" s="22">
        <f t="shared" si="5"/>
        <v>159.37984096714482</v>
      </c>
      <c r="I27" s="22">
        <f t="shared" si="4"/>
        <v>132.40763764370215</v>
      </c>
      <c r="J27" s="22">
        <f t="shared" si="3"/>
        <v>110.00000000000001</v>
      </c>
      <c r="K27" s="22">
        <f t="shared" si="2"/>
        <v>91.384456480977988</v>
      </c>
      <c r="L27" s="22">
        <f t="shared" si="1"/>
        <v>75.919262602943263</v>
      </c>
    </row>
    <row r="28" spans="2:12" x14ac:dyDescent="0.4">
      <c r="B28" s="22"/>
      <c r="C28" s="22"/>
      <c r="D28" s="22"/>
      <c r="E28" s="22">
        <f>D29*$C$68</f>
        <v>191.84643845898714</v>
      </c>
      <c r="F28" s="22">
        <f>E29*$C$68</f>
        <v>159.37984096714482</v>
      </c>
      <c r="G28" s="22">
        <f>F29*$C$68</f>
        <v>132.40763764370215</v>
      </c>
      <c r="H28" s="22">
        <f t="shared" si="5"/>
        <v>110</v>
      </c>
      <c r="I28" s="22">
        <f t="shared" si="4"/>
        <v>91.384456480977988</v>
      </c>
      <c r="J28" s="22">
        <f t="shared" si="3"/>
        <v>75.919262602943263</v>
      </c>
      <c r="K28" s="22">
        <f t="shared" si="2"/>
        <v>63.071277721878253</v>
      </c>
      <c r="L28" s="22">
        <f t="shared" si="1"/>
        <v>52.397585765224171</v>
      </c>
    </row>
    <row r="29" spans="2:12" x14ac:dyDescent="0.4">
      <c r="B29" s="22"/>
      <c r="C29" s="22"/>
      <c r="D29" s="22">
        <f>C30*$C$68</f>
        <v>159.37984096714482</v>
      </c>
      <c r="E29" s="22">
        <f>D30*$C$68</f>
        <v>132.40763764370215</v>
      </c>
      <c r="F29" s="22">
        <f>E30*$C$68</f>
        <v>110</v>
      </c>
      <c r="G29" s="22">
        <f>F30*$C$68</f>
        <v>91.384456480977974</v>
      </c>
      <c r="H29" s="22">
        <f t="shared" si="5"/>
        <v>75.919262602943263</v>
      </c>
      <c r="I29" s="22">
        <f t="shared" si="4"/>
        <v>63.071277721878253</v>
      </c>
      <c r="J29" s="22">
        <f t="shared" si="3"/>
        <v>52.397585765224171</v>
      </c>
      <c r="K29" s="22">
        <f t="shared" si="2"/>
        <v>43.530226327913084</v>
      </c>
      <c r="L29" s="22">
        <f t="shared" si="1"/>
        <v>36.163509758820872</v>
      </c>
    </row>
    <row r="30" spans="2:12" x14ac:dyDescent="0.4">
      <c r="B30" s="22"/>
      <c r="C30" s="22">
        <f>B31*$C$68</f>
        <v>132.40763764370215</v>
      </c>
      <c r="D30" s="22">
        <f>C31*$C$68</f>
        <v>110</v>
      </c>
      <c r="E30" s="22">
        <f>D31*$C$68</f>
        <v>91.384456480977974</v>
      </c>
      <c r="F30" s="22">
        <f>E31*$C$68</f>
        <v>75.919262602943249</v>
      </c>
      <c r="G30" s="22">
        <f>F31*$C$68</f>
        <v>63.071277721878246</v>
      </c>
      <c r="H30" s="22">
        <f t="shared" si="5"/>
        <v>52.397585765224171</v>
      </c>
      <c r="I30" s="22">
        <f t="shared" si="4"/>
        <v>43.530226327913084</v>
      </c>
      <c r="J30" s="22">
        <f t="shared" si="3"/>
        <v>36.163509758820865</v>
      </c>
      <c r="K30" s="22">
        <f t="shared" si="2"/>
        <v>30.043478943221711</v>
      </c>
      <c r="L30" s="22">
        <f t="shared" si="1"/>
        <v>24.959154491127482</v>
      </c>
    </row>
    <row r="31" spans="2:12" x14ac:dyDescent="0.4">
      <c r="B31" s="22">
        <f>D9</f>
        <v>110</v>
      </c>
      <c r="C31" s="22">
        <f t="shared" ref="C31:L31" si="6">B31*$C$69</f>
        <v>91.384456480977974</v>
      </c>
      <c r="D31" s="22">
        <f t="shared" si="6"/>
        <v>75.919262602943249</v>
      </c>
      <c r="E31" s="22">
        <f t="shared" si="6"/>
        <v>63.071277721878239</v>
      </c>
      <c r="F31" s="22">
        <f t="shared" si="6"/>
        <v>52.397585765224164</v>
      </c>
      <c r="G31" s="22">
        <f t="shared" si="6"/>
        <v>43.530226327913084</v>
      </c>
      <c r="H31" s="22">
        <f t="shared" si="6"/>
        <v>36.163509758820865</v>
      </c>
      <c r="I31" s="22">
        <f t="shared" si="6"/>
        <v>30.043478943221707</v>
      </c>
      <c r="J31" s="22">
        <f t="shared" si="6"/>
        <v>24.959154491127478</v>
      </c>
      <c r="K31" s="22">
        <f t="shared" si="6"/>
        <v>20.735261521785866</v>
      </c>
      <c r="L31" s="22">
        <f t="shared" si="6"/>
        <v>17.226187310539434</v>
      </c>
    </row>
    <row r="32" spans="2:12" x14ac:dyDescent="0.4"/>
    <row r="33" spans="2:12" x14ac:dyDescent="0.4">
      <c r="B33" s="20" t="s">
        <v>12</v>
      </c>
    </row>
    <row r="34" spans="2:12" x14ac:dyDescent="0.4">
      <c r="B34" s="24" t="s">
        <v>22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2:12" x14ac:dyDescent="0.4">
      <c r="B35" s="21">
        <v>0</v>
      </c>
      <c r="C35" s="21">
        <f t="shared" ref="C35:L35" si="7">B35+1</f>
        <v>1</v>
      </c>
      <c r="D35" s="21">
        <f t="shared" si="7"/>
        <v>2</v>
      </c>
      <c r="E35" s="21">
        <f t="shared" si="7"/>
        <v>3</v>
      </c>
      <c r="F35" s="21">
        <f t="shared" si="7"/>
        <v>4</v>
      </c>
      <c r="G35" s="21">
        <f t="shared" si="7"/>
        <v>5</v>
      </c>
      <c r="H35" s="21">
        <f t="shared" si="7"/>
        <v>6</v>
      </c>
      <c r="I35" s="21">
        <f t="shared" si="7"/>
        <v>7</v>
      </c>
      <c r="J35" s="21">
        <f t="shared" si="7"/>
        <v>8</v>
      </c>
      <c r="K35" s="21">
        <f t="shared" si="7"/>
        <v>9</v>
      </c>
      <c r="L35" s="21">
        <f t="shared" si="7"/>
        <v>10</v>
      </c>
    </row>
    <row r="36" spans="2:12" x14ac:dyDescent="0.4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>
        <f t="shared" ref="L36:L46" si="8">MAX(0,L21-$D$5)</f>
        <v>576.41892659537643</v>
      </c>
    </row>
    <row r="37" spans="2:12" x14ac:dyDescent="0.4">
      <c r="B37" s="22"/>
      <c r="C37" s="22"/>
      <c r="D37" s="22"/>
      <c r="E37" s="22"/>
      <c r="F37" s="22"/>
      <c r="G37" s="22"/>
      <c r="H37" s="22"/>
      <c r="I37" s="22"/>
      <c r="J37" s="22"/>
      <c r="K37" s="22">
        <f t="shared" ref="K37:K46" si="9">MAX(K22-$D$5,(($C$72*L36+$C$73*L37)*$C$67))</f>
        <v>460.28874700964241</v>
      </c>
      <c r="L37" s="22">
        <f t="shared" si="8"/>
        <v>358.79206314065368</v>
      </c>
    </row>
    <row r="38" spans="2:12" x14ac:dyDescent="0.4">
      <c r="B38" s="22"/>
      <c r="C38" s="22"/>
      <c r="D38" s="22"/>
      <c r="E38" s="22"/>
      <c r="F38" s="22"/>
      <c r="G38" s="22"/>
      <c r="H38" s="22"/>
      <c r="I38" s="22"/>
      <c r="J38" s="22">
        <f t="shared" ref="J38:J46" si="10">MAX(J23-$D$5,(($C$72*K37+$C$73*K38)*$C$67))</f>
        <v>364.21586449904976</v>
      </c>
      <c r="K38" s="22">
        <f t="shared" si="9"/>
        <v>279.49135944173474</v>
      </c>
      <c r="L38" s="22">
        <f t="shared" si="8"/>
        <v>208.59141772179942</v>
      </c>
    </row>
    <row r="39" spans="2:12" x14ac:dyDescent="0.4">
      <c r="B39" s="22"/>
      <c r="C39" s="22"/>
      <c r="D39" s="22"/>
      <c r="E39" s="22"/>
      <c r="F39" s="22"/>
      <c r="G39" s="22"/>
      <c r="H39" s="22"/>
      <c r="I39" s="22">
        <f t="shared" ref="I39:I46" si="11">MAX(I24-$D$5,(($C$72*J38+$C$73*J39)*$C$67))</f>
        <v>284.79714015744315</v>
      </c>
      <c r="J39" s="22">
        <f t="shared" si="10"/>
        <v>214.01521908019549</v>
      </c>
      <c r="K39" s="22">
        <f t="shared" si="9"/>
        <v>154.70950176269756</v>
      </c>
      <c r="L39" s="22">
        <f t="shared" si="8"/>
        <v>104.92667006102155</v>
      </c>
    </row>
    <row r="40" spans="2:12" x14ac:dyDescent="0.4">
      <c r="B40" s="22"/>
      <c r="C40" s="22"/>
      <c r="D40" s="22"/>
      <c r="E40" s="22"/>
      <c r="F40" s="22"/>
      <c r="G40" s="22"/>
      <c r="H40" s="22">
        <f t="shared" ref="H40:H46" si="12">MAX(H25-$D$5,(($C$72*I39+$C$73*I40)*$C$67))</f>
        <v>219.20554725466027</v>
      </c>
      <c r="I40" s="22">
        <f t="shared" si="11"/>
        <v>160.01528247840599</v>
      </c>
      <c r="J40" s="22">
        <f t="shared" si="10"/>
        <v>110.35047141941766</v>
      </c>
      <c r="K40" s="22">
        <f t="shared" si="9"/>
        <v>68.588168842534671</v>
      </c>
      <c r="L40" s="22">
        <f t="shared" si="8"/>
        <v>33.379840967144844</v>
      </c>
    </row>
    <row r="41" spans="2:12" x14ac:dyDescent="0.4">
      <c r="B41" s="22"/>
      <c r="C41" s="22"/>
      <c r="D41" s="22"/>
      <c r="E41" s="22"/>
      <c r="F41" s="22"/>
      <c r="G41" s="22">
        <f t="shared" ref="G41:G46" si="13">MAX(G26-$D$5,(($C$72*H40+$C$73*H41)*$C$67))</f>
        <v>165.48359488982862</v>
      </c>
      <c r="H41" s="22">
        <f t="shared" si="12"/>
        <v>116.36209304457039</v>
      </c>
      <c r="I41" s="22">
        <f t="shared" si="11"/>
        <v>75.619405066903425</v>
      </c>
      <c r="J41" s="22">
        <f t="shared" si="10"/>
        <v>42.428652009804743</v>
      </c>
      <c r="K41" s="22">
        <f t="shared" si="9"/>
        <v>16.765151305955897</v>
      </c>
      <c r="L41" s="22">
        <f t="shared" si="8"/>
        <v>0</v>
      </c>
    </row>
    <row r="42" spans="2:12" x14ac:dyDescent="0.4">
      <c r="B42" s="22"/>
      <c r="C42" s="22"/>
      <c r="D42" s="22"/>
      <c r="E42" s="22"/>
      <c r="F42" s="22">
        <f>MAX(F27-$D$5,(($C$72*G41+$C$73*G42)*$C$67))</f>
        <v>122.26818738570095</v>
      </c>
      <c r="G42" s="22">
        <f t="shared" si="13"/>
        <v>82.257437995985839</v>
      </c>
      <c r="H42" s="22">
        <f t="shared" si="12"/>
        <v>50.031123058567054</v>
      </c>
      <c r="I42" s="22">
        <f t="shared" si="11"/>
        <v>25.317928457488794</v>
      </c>
      <c r="J42" s="22">
        <f t="shared" si="10"/>
        <v>8.4203606179024924</v>
      </c>
      <c r="K42" s="22">
        <f t="shared" si="9"/>
        <v>0</v>
      </c>
      <c r="L42" s="22">
        <f t="shared" si="8"/>
        <v>0</v>
      </c>
    </row>
    <row r="43" spans="2:12" x14ac:dyDescent="0.4">
      <c r="B43" s="22"/>
      <c r="C43" s="22"/>
      <c r="D43" s="22"/>
      <c r="E43" s="22">
        <f>MAX(E28-$D$5,(($C$72*F42+$C$73*F43)*$C$67))</f>
        <v>88.356160757248546</v>
      </c>
      <c r="F43" s="22">
        <f>MAX(F28-$D$5,(($C$72*G42+$C$73*G43)*$C$67))</f>
        <v>56.611908121338189</v>
      </c>
      <c r="G43" s="22">
        <f t="shared" si="13"/>
        <v>32.139147628630752</v>
      </c>
      <c r="H43" s="22">
        <f t="shared" si="12"/>
        <v>14.729047172999064</v>
      </c>
      <c r="I43" s="22">
        <f t="shared" si="11"/>
        <v>4.2291579504167558</v>
      </c>
      <c r="J43" s="22">
        <f t="shared" si="10"/>
        <v>0</v>
      </c>
      <c r="K43" s="22">
        <f t="shared" si="9"/>
        <v>0</v>
      </c>
      <c r="L43" s="22">
        <f t="shared" si="8"/>
        <v>0</v>
      </c>
    </row>
    <row r="44" spans="2:12" x14ac:dyDescent="0.4">
      <c r="B44" s="22"/>
      <c r="C44" s="22"/>
      <c r="D44" s="22">
        <f>MAX(D29-$D$5,(($C$72*E43+$C$73*E44)*$C$67))</f>
        <v>62.475191135161431</v>
      </c>
      <c r="E44" s="22">
        <f>MAX(E29-$D$5,(($C$72*F43+$C$73*F44)*$C$67))</f>
        <v>38.022038673245106</v>
      </c>
      <c r="F44" s="22">
        <f>MAX(F29-$D$5,(($C$72*G43+$C$73*G44)*$C$67))</f>
        <v>20.144467809367338</v>
      </c>
      <c r="G44" s="22">
        <f t="shared" si="13"/>
        <v>8.4087674792022664</v>
      </c>
      <c r="H44" s="22">
        <f t="shared" si="12"/>
        <v>2.1241105673724214</v>
      </c>
      <c r="I44" s="22">
        <f t="shared" si="11"/>
        <v>0</v>
      </c>
      <c r="J44" s="22">
        <f t="shared" si="10"/>
        <v>0</v>
      </c>
      <c r="K44" s="22">
        <f t="shared" si="9"/>
        <v>0</v>
      </c>
      <c r="L44" s="22">
        <f t="shared" si="8"/>
        <v>0</v>
      </c>
    </row>
    <row r="45" spans="2:12" x14ac:dyDescent="0.4">
      <c r="B45" s="22"/>
      <c r="C45" s="22">
        <f>MAX(C30-$D$5,(($C$72*D44+$C$73*D45)*$C$67))</f>
        <v>43.270670788349172</v>
      </c>
      <c r="D45" s="22">
        <f>MAX(D30-$D$5,(($C$72*E44+$C$73*E45)*$C$67))</f>
        <v>24.98447120362054</v>
      </c>
      <c r="E45" s="22">
        <f>MAX(E30-$D$5,(($C$72*F44+$C$73*F45)*$C$67))</f>
        <v>12.369592644512503</v>
      </c>
      <c r="F45" s="22">
        <f>MAX(F30-$D$5,(($C$72*G44+$C$73*G45)*$C$67))</f>
        <v>4.7311378616676931</v>
      </c>
      <c r="G45" s="22">
        <f t="shared" si="13"/>
        <v>1.0668425618812789</v>
      </c>
      <c r="H45" s="22">
        <f t="shared" si="12"/>
        <v>0</v>
      </c>
      <c r="I45" s="22">
        <f t="shared" si="11"/>
        <v>0</v>
      </c>
      <c r="J45" s="22">
        <f t="shared" si="10"/>
        <v>0</v>
      </c>
      <c r="K45" s="22">
        <f t="shared" si="9"/>
        <v>0</v>
      </c>
      <c r="L45" s="22">
        <f t="shared" si="8"/>
        <v>0</v>
      </c>
    </row>
    <row r="46" spans="2:12" x14ac:dyDescent="0.4">
      <c r="B46" s="22">
        <f>MAX(B31-$D$5,(($C$72*C45+$C$73*C46)*$C$67))</f>
        <v>29.39711786878749</v>
      </c>
      <c r="C46" s="22">
        <f>MAX(C31-$D$5,(($C$72*D45+$C$73*D46)*$C$67))</f>
        <v>16.101844532090144</v>
      </c>
      <c r="D46" s="22">
        <f>MAX(D31-$D$5,(($C$72*E45+$C$73*E46)*$C$67))</f>
        <v>7.4651271874416514</v>
      </c>
      <c r="E46" s="22">
        <f>MAX(E31-$D$5,(($C$72*F45+$C$73*F46)*$C$67))</f>
        <v>2.6312776552730761</v>
      </c>
      <c r="F46" s="22">
        <f>MAX(F31-$D$5,(($C$72*G45+$C$73*G46)*$C$67))</f>
        <v>0.53582570951065633</v>
      </c>
      <c r="G46" s="22">
        <f t="shared" si="13"/>
        <v>0</v>
      </c>
      <c r="H46" s="22">
        <f t="shared" si="12"/>
        <v>0</v>
      </c>
      <c r="I46" s="22">
        <f t="shared" si="11"/>
        <v>0</v>
      </c>
      <c r="J46" s="22">
        <f t="shared" si="10"/>
        <v>0</v>
      </c>
      <c r="K46" s="22">
        <f t="shared" si="9"/>
        <v>0</v>
      </c>
      <c r="L46" s="22">
        <f t="shared" si="8"/>
        <v>0</v>
      </c>
    </row>
    <row r="47" spans="2:12" x14ac:dyDescent="0.4"/>
    <row r="48" spans="2:12" x14ac:dyDescent="0.4">
      <c r="B48" s="20" t="s">
        <v>13</v>
      </c>
    </row>
    <row r="49" spans="2:12" x14ac:dyDescent="0.4">
      <c r="B49" s="24" t="s">
        <v>22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2:12" x14ac:dyDescent="0.4">
      <c r="B50" s="21">
        <v>0</v>
      </c>
      <c r="C50" s="21">
        <f t="shared" ref="C50:L50" si="14">B50+1</f>
        <v>1</v>
      </c>
      <c r="D50" s="21">
        <f t="shared" si="14"/>
        <v>2</v>
      </c>
      <c r="E50" s="21">
        <f t="shared" si="14"/>
        <v>3</v>
      </c>
      <c r="F50" s="21">
        <f t="shared" si="14"/>
        <v>4</v>
      </c>
      <c r="G50" s="21">
        <f t="shared" si="14"/>
        <v>5</v>
      </c>
      <c r="H50" s="21">
        <f t="shared" si="14"/>
        <v>6</v>
      </c>
      <c r="I50" s="21">
        <f t="shared" si="14"/>
        <v>7</v>
      </c>
      <c r="J50" s="21">
        <f t="shared" si="14"/>
        <v>8</v>
      </c>
      <c r="K50" s="21">
        <f t="shared" si="14"/>
        <v>9</v>
      </c>
      <c r="L50" s="21">
        <f t="shared" si="14"/>
        <v>10</v>
      </c>
    </row>
    <row r="51" spans="2:12" x14ac:dyDescent="0.4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>
        <f t="shared" ref="L51:L61" si="15">MAX(0,$D$5-L21)</f>
        <v>0</v>
      </c>
    </row>
    <row r="52" spans="2:12" x14ac:dyDescent="0.4">
      <c r="B52" s="22"/>
      <c r="C52" s="22"/>
      <c r="D52" s="22"/>
      <c r="E52" s="22"/>
      <c r="F52" s="22"/>
      <c r="G52" s="22"/>
      <c r="H52" s="22"/>
      <c r="I52" s="22"/>
      <c r="J52" s="22"/>
      <c r="K52" s="22">
        <f t="shared" ref="K52:K61" si="16">MAX($C$74-K22,(($C$72*L51+$C$73*L52)*$C$67))</f>
        <v>0</v>
      </c>
      <c r="L52" s="22">
        <f t="shared" si="15"/>
        <v>0</v>
      </c>
    </row>
    <row r="53" spans="2:12" x14ac:dyDescent="0.4">
      <c r="B53" s="22"/>
      <c r="C53" s="22"/>
      <c r="D53" s="22"/>
      <c r="E53" s="22"/>
      <c r="F53" s="22"/>
      <c r="G53" s="22"/>
      <c r="H53" s="22"/>
      <c r="I53" s="22"/>
      <c r="J53" s="22">
        <f t="shared" ref="J53:J61" si="17">MAX($C$74-J23,(($C$72*K52+$C$73*K53)*$C$67))</f>
        <v>0</v>
      </c>
      <c r="K53" s="22">
        <f t="shared" si="16"/>
        <v>0</v>
      </c>
      <c r="L53" s="22">
        <f t="shared" si="15"/>
        <v>0</v>
      </c>
    </row>
    <row r="54" spans="2:12" x14ac:dyDescent="0.4">
      <c r="B54" s="22"/>
      <c r="C54" s="22"/>
      <c r="D54" s="22"/>
      <c r="E54" s="22"/>
      <c r="F54" s="22"/>
      <c r="G54" s="22"/>
      <c r="H54" s="22"/>
      <c r="I54" s="22">
        <f t="shared" ref="I54:I61" si="18">MAX($C$74-I24,(($C$72*J53+$C$73*J54)*$C$67))</f>
        <v>0</v>
      </c>
      <c r="J54" s="22">
        <f t="shared" si="17"/>
        <v>0</v>
      </c>
      <c r="K54" s="22">
        <f t="shared" si="16"/>
        <v>0</v>
      </c>
      <c r="L54" s="22">
        <f t="shared" si="15"/>
        <v>0</v>
      </c>
    </row>
    <row r="55" spans="2:12" x14ac:dyDescent="0.4">
      <c r="B55" s="22"/>
      <c r="C55" s="22"/>
      <c r="D55" s="22"/>
      <c r="E55" s="22"/>
      <c r="F55" s="22"/>
      <c r="G55" s="22"/>
      <c r="H55" s="22">
        <f t="shared" ref="H55:H61" si="19">MAX($C$74-H25,(($C$72*I54+$C$73*I55)*$C$67))</f>
        <v>0</v>
      </c>
      <c r="I55" s="22">
        <f t="shared" si="18"/>
        <v>0</v>
      </c>
      <c r="J55" s="22">
        <f t="shared" si="17"/>
        <v>0</v>
      </c>
      <c r="K55" s="22">
        <f t="shared" si="16"/>
        <v>0</v>
      </c>
      <c r="L55" s="22">
        <f t="shared" si="15"/>
        <v>0</v>
      </c>
    </row>
    <row r="56" spans="2:12" x14ac:dyDescent="0.4">
      <c r="B56" s="22"/>
      <c r="C56" s="22"/>
      <c r="D56" s="22"/>
      <c r="E56" s="22"/>
      <c r="F56" s="22"/>
      <c r="G56" s="22">
        <f t="shared" ref="G56:G61" si="20">MAX($C$74-G26,(($C$72*H55+$C$73*H56)*$C$67))</f>
        <v>0.3909245580412411</v>
      </c>
      <c r="H56" s="22">
        <f t="shared" si="19"/>
        <v>0.82129345068790349</v>
      </c>
      <c r="I56" s="22">
        <f t="shared" si="18"/>
        <v>1.7254555086602772</v>
      </c>
      <c r="J56" s="22">
        <f t="shared" si="17"/>
        <v>3.6250096842638149</v>
      </c>
      <c r="K56" s="22">
        <f t="shared" si="16"/>
        <v>7.6157832787062016</v>
      </c>
      <c r="L56" s="22">
        <f t="shared" si="15"/>
        <v>15.999999999999986</v>
      </c>
    </row>
    <row r="57" spans="2:12" x14ac:dyDescent="0.4">
      <c r="B57" s="22"/>
      <c r="C57" s="22"/>
      <c r="D57" s="22"/>
      <c r="E57" s="22"/>
      <c r="F57" s="22">
        <f>MAX($C$74-F27,(($C$72*G56+$C$73*G57)*$C$67))</f>
        <v>1.8274708133340545</v>
      </c>
      <c r="G57" s="22">
        <f t="shared" si="20"/>
        <v>3.4268359098337835</v>
      </c>
      <c r="H57" s="22">
        <f t="shared" si="19"/>
        <v>6.3328234206583778</v>
      </c>
      <c r="I57" s="22">
        <f t="shared" si="18"/>
        <v>11.483954664030643</v>
      </c>
      <c r="J57" s="22">
        <f t="shared" si="17"/>
        <v>20.301585785115247</v>
      </c>
      <c r="K57" s="22">
        <f t="shared" si="16"/>
        <v>34.615543519022012</v>
      </c>
      <c r="L57" s="22">
        <f t="shared" si="15"/>
        <v>50.080737397056737</v>
      </c>
    </row>
    <row r="58" spans="2:12" x14ac:dyDescent="0.4">
      <c r="B58" s="22"/>
      <c r="C58" s="22"/>
      <c r="D58" s="22"/>
      <c r="E58" s="22">
        <f>MAX($C$74-E28,(($C$72*F57+$C$73*F58)*$C$67))</f>
        <v>4.8565763459828775</v>
      </c>
      <c r="F58" s="22">
        <f>MAX($C$74-F28,(($C$72*G57+$C$73*G58)*$C$67))</f>
        <v>8.2748619865116506</v>
      </c>
      <c r="G58" s="22">
        <f t="shared" si="20"/>
        <v>13.768712595022626</v>
      </c>
      <c r="H58" s="22">
        <f t="shared" si="19"/>
        <v>22.24438948559316</v>
      </c>
      <c r="I58" s="22">
        <f t="shared" si="18"/>
        <v>34.615543519022012</v>
      </c>
      <c r="J58" s="22">
        <f t="shared" si="17"/>
        <v>50.080737397056737</v>
      </c>
      <c r="K58" s="22">
        <f t="shared" si="16"/>
        <v>62.928722278121747</v>
      </c>
      <c r="L58" s="22">
        <f t="shared" si="15"/>
        <v>73.602414234775836</v>
      </c>
    </row>
    <row r="59" spans="2:12" x14ac:dyDescent="0.4">
      <c r="B59" s="22"/>
      <c r="C59" s="22"/>
      <c r="D59" s="22">
        <f>MAX($C$74-D29,(($C$72*E58+$C$73*E59)*$C$67))</f>
        <v>9.7597648295698072</v>
      </c>
      <c r="E59" s="22">
        <f>MAX($C$74-E29,(($C$72*F58+$C$73*F59)*$C$67))</f>
        <v>15.379704455126847</v>
      </c>
      <c r="F59" s="22">
        <f>MAX($C$74-F29,(($C$72*G58+$C$73*G59)*$C$67))</f>
        <v>23.579712461012964</v>
      </c>
      <c r="G59" s="22">
        <f t="shared" si="20"/>
        <v>35.010081359230618</v>
      </c>
      <c r="H59" s="22">
        <f t="shared" si="19"/>
        <v>50.080737397056737</v>
      </c>
      <c r="I59" s="22">
        <f t="shared" si="18"/>
        <v>62.928722278121747</v>
      </c>
      <c r="J59" s="22">
        <f t="shared" si="17"/>
        <v>73.602414234775836</v>
      </c>
      <c r="K59" s="22">
        <f t="shared" si="16"/>
        <v>82.469773672086916</v>
      </c>
      <c r="L59" s="22">
        <f t="shared" si="15"/>
        <v>89.836490241179121</v>
      </c>
    </row>
    <row r="60" spans="2:12" x14ac:dyDescent="0.4">
      <c r="B60" s="22"/>
      <c r="C60" s="22">
        <f>MAX($C$74-C30,(($C$72*D59+$C$73*D60)*$C$67))</f>
        <v>16.662585202322088</v>
      </c>
      <c r="D60" s="22">
        <f>MAX($C$74-D30,(($C$72*E59+$C$73*E60)*$C$67))</f>
        <v>24.708069529979682</v>
      </c>
      <c r="E60" s="22">
        <f>MAX($C$74-E30,(($C$72*F59+$C$73*F60)*$C$67))</f>
        <v>35.680752371332431</v>
      </c>
      <c r="F60" s="22">
        <f>MAX($C$74-F30,(($C$72*G59+$C$73*G60)*$C$67))</f>
        <v>50.080737397056751</v>
      </c>
      <c r="G60" s="22">
        <f t="shared" si="20"/>
        <v>62.928722278121754</v>
      </c>
      <c r="H60" s="22">
        <f t="shared" si="19"/>
        <v>73.602414234775836</v>
      </c>
      <c r="I60" s="22">
        <f t="shared" si="18"/>
        <v>82.469773672086916</v>
      </c>
      <c r="J60" s="22">
        <f t="shared" si="17"/>
        <v>89.836490241179135</v>
      </c>
      <c r="K60" s="22">
        <f t="shared" si="16"/>
        <v>95.956521056778286</v>
      </c>
      <c r="L60" s="22">
        <f t="shared" si="15"/>
        <v>101.04084550887252</v>
      </c>
    </row>
    <row r="61" spans="2:12" x14ac:dyDescent="0.4">
      <c r="B61" s="22">
        <f>MAX($C$74-B31,(($C$72*C60+$C$73*C61)*$C$67))</f>
        <v>25.622153041563394</v>
      </c>
      <c r="C61" s="22">
        <f>MAX($C$74-C31,(($C$72*D60+$C$73*D61)*$C$67))</f>
        <v>36.247473974559711</v>
      </c>
      <c r="D61" s="22">
        <f>MAX($C$74-D31,(($C$72*E60+$C$73*E61)*$C$67))</f>
        <v>50.080737397056751</v>
      </c>
      <c r="E61" s="22">
        <f>MAX($C$74-E31,(($C$72*F60+$C$73*F61)*$C$67))</f>
        <v>62.928722278121761</v>
      </c>
      <c r="F61" s="22">
        <f>MAX($C$74-F31,(($C$72*G60+$C$73*G61)*$C$67))</f>
        <v>73.602414234775836</v>
      </c>
      <c r="G61" s="22">
        <f t="shared" si="20"/>
        <v>82.469773672086916</v>
      </c>
      <c r="H61" s="22">
        <f t="shared" si="19"/>
        <v>89.836490241179135</v>
      </c>
      <c r="I61" s="22">
        <f t="shared" si="18"/>
        <v>95.956521056778286</v>
      </c>
      <c r="J61" s="22">
        <f t="shared" si="17"/>
        <v>101.04084550887252</v>
      </c>
      <c r="K61" s="22">
        <f t="shared" si="16"/>
        <v>105.26473847821413</v>
      </c>
      <c r="L61" s="22">
        <f t="shared" si="15"/>
        <v>108.77381268946057</v>
      </c>
    </row>
    <row r="62" spans="2:12" x14ac:dyDescent="0.4"/>
    <row r="63" spans="2:12" x14ac:dyDescent="0.4">
      <c r="B63" s="18" t="s">
        <v>15</v>
      </c>
    </row>
    <row r="64" spans="2:12" x14ac:dyDescent="0.4">
      <c r="B64" s="18"/>
    </row>
    <row r="65" spans="2:3" x14ac:dyDescent="0.4">
      <c r="B65" s="18" t="s">
        <v>16</v>
      </c>
      <c r="C65" s="18">
        <f>EXP(D13*D7/D6)</f>
        <v>1.0278816151072527</v>
      </c>
    </row>
    <row r="66" spans="2:3" x14ac:dyDescent="0.4">
      <c r="B66" s="18" t="s">
        <v>17</v>
      </c>
      <c r="C66" s="18">
        <f>EXP((D13-D10)*D7/D6)</f>
        <v>1.0222437844704382</v>
      </c>
    </row>
    <row r="67" spans="2:3" x14ac:dyDescent="0.4">
      <c r="B67" s="18" t="s">
        <v>18</v>
      </c>
      <c r="C67" s="18">
        <f>1/C66</f>
        <v>0.97824023505121005</v>
      </c>
    </row>
    <row r="68" spans="2:3" x14ac:dyDescent="0.4">
      <c r="B68" s="18" t="s">
        <v>19</v>
      </c>
      <c r="C68" s="23">
        <f>EXP(D11*(SQRT(D7/D6)))</f>
        <v>1.2037057967609286</v>
      </c>
    </row>
    <row r="69" spans="2:3" x14ac:dyDescent="0.4">
      <c r="B69" s="18" t="s">
        <v>20</v>
      </c>
      <c r="C69" s="18">
        <f>1/C68</f>
        <v>0.8307677861907089</v>
      </c>
    </row>
    <row r="70" spans="2:3" x14ac:dyDescent="0.4">
      <c r="B70" s="18"/>
      <c r="C70" s="18"/>
    </row>
    <row r="71" spans="2:3" x14ac:dyDescent="0.4">
      <c r="B71" s="18" t="s">
        <v>21</v>
      </c>
      <c r="C71" s="18"/>
    </row>
    <row r="72" spans="2:3" x14ac:dyDescent="0.4">
      <c r="B72" s="18" t="s">
        <v>23</v>
      </c>
      <c r="C72" s="18">
        <f>(EXP((D13-D10)*D7/D6)-C69)/(C68-C69)</f>
        <v>0.51342580496679269</v>
      </c>
    </row>
    <row r="73" spans="2:3" x14ac:dyDescent="0.4">
      <c r="B73" s="18" t="s">
        <v>24</v>
      </c>
      <c r="C73" s="18">
        <f>1-C72</f>
        <v>0.48657419503320731</v>
      </c>
    </row>
    <row r="74" spans="2:3" x14ac:dyDescent="0.4">
      <c r="B74" s="18" t="s">
        <v>25</v>
      </c>
      <c r="C74" s="18">
        <f>D5</f>
        <v>126</v>
      </c>
    </row>
    <row r="75" spans="2:3" x14ac:dyDescent="0.4"/>
  </sheetData>
  <mergeCells count="7">
    <mergeCell ref="B49:L49"/>
    <mergeCell ref="B2:D2"/>
    <mergeCell ref="B4:D4"/>
    <mergeCell ref="B8:D8"/>
    <mergeCell ref="B12:D12"/>
    <mergeCell ref="B19:L19"/>
    <mergeCell ref="B34:L34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2024-06-15T16:04:36Z</dcterms:created>
  <dcterms:modified xsi:type="dcterms:W3CDTF">2024-10-05T14:13:52Z</dcterms:modified>
</cp:coreProperties>
</file>