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202300"/>
  <xr:revisionPtr revIDLastSave="0" documentId="13_ncr:1_{6BDDB98B-FB76-45C8-9361-6431275F0C7B}" xr6:coauthVersionLast="47" xr6:coauthVersionMax="47" xr10:uidLastSave="{00000000-0000-0000-0000-000000000000}"/>
  <bookViews>
    <workbookView xWindow="-108" yWindow="-108" windowWidth="23256" windowHeight="12456" xr2:uid="{19C815DB-68DE-4502-AD69-1986275A4078}"/>
  </bookViews>
  <sheets>
    <sheet name="Simple Average Method" sheetId="7" r:id="rId1"/>
    <sheet name="Moving Average Method" sheetId="2" r:id="rId2"/>
    <sheet name="Trend Fitting Method" sheetId="3" r:id="rId3"/>
    <sheet name="Holt's Exponential Smoothing" sheetId="4" r:id="rId4"/>
    <sheet name="Winters Exponential Smooth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7" l="1"/>
  <c r="C69" i="7" s="1"/>
  <c r="C70" i="7" s="1"/>
  <c r="C71" i="7" s="1"/>
  <c r="C72" i="7" s="1"/>
  <c r="C67" i="7"/>
  <c r="C66" i="7" s="1"/>
  <c r="D107" i="5"/>
  <c r="C105" i="5"/>
  <c r="C106" i="5" s="1"/>
  <c r="D103" i="5"/>
  <c r="C101" i="5"/>
  <c r="C102" i="5" s="1"/>
  <c r="D99" i="5"/>
  <c r="C97" i="5"/>
  <c r="D95" i="5"/>
  <c r="C93" i="5"/>
  <c r="C94" i="5" s="1"/>
  <c r="D91" i="5"/>
  <c r="C89" i="5"/>
  <c r="D87" i="5"/>
  <c r="C85" i="5"/>
  <c r="C86" i="5" s="1"/>
  <c r="D83" i="5"/>
  <c r="C81" i="5"/>
  <c r="D79" i="5"/>
  <c r="C77" i="5"/>
  <c r="C78" i="5" s="1"/>
  <c r="D75" i="5"/>
  <c r="C73" i="5"/>
  <c r="D71" i="5"/>
  <c r="C69" i="5"/>
  <c r="C70" i="5" s="1"/>
  <c r="D67" i="5"/>
  <c r="C65" i="5"/>
  <c r="D63" i="5"/>
  <c r="C61" i="5"/>
  <c r="C62" i="5" s="1"/>
  <c r="D59" i="5"/>
  <c r="C57" i="5"/>
  <c r="D55" i="5"/>
  <c r="C53" i="5"/>
  <c r="C54" i="5" s="1"/>
  <c r="D51" i="5"/>
  <c r="C49" i="5"/>
  <c r="D47" i="5"/>
  <c r="C45" i="5"/>
  <c r="C46" i="5" s="1"/>
  <c r="B45" i="5"/>
  <c r="B46" i="5" s="1"/>
  <c r="C12" i="5"/>
  <c r="B12" i="5"/>
  <c r="A12" i="5"/>
  <c r="C32" i="4"/>
  <c r="C33" i="4" s="1"/>
  <c r="B32" i="4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E31" i="4"/>
  <c r="B7" i="3"/>
  <c r="B8" i="3" s="1"/>
  <c r="C6" i="3"/>
  <c r="B6" i="3"/>
  <c r="E6" i="3" s="1"/>
  <c r="E5" i="3"/>
  <c r="F5" i="3" s="1"/>
  <c r="C72" i="2"/>
  <c r="C73" i="2" s="1"/>
  <c r="C74" i="2" s="1"/>
  <c r="C75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D10" i="2"/>
  <c r="D9" i="2"/>
  <c r="D8" i="2"/>
  <c r="D66" i="7" l="1"/>
  <c r="C65" i="7"/>
  <c r="D67" i="7"/>
  <c r="D68" i="7"/>
  <c r="D12" i="5"/>
  <c r="C87" i="5"/>
  <c r="C71" i="5"/>
  <c r="C55" i="5"/>
  <c r="B47" i="5"/>
  <c r="A14" i="5"/>
  <c r="C47" i="5"/>
  <c r="E47" i="5" s="1"/>
  <c r="B14" i="5"/>
  <c r="C63" i="5"/>
  <c r="C95" i="5"/>
  <c r="C79" i="5"/>
  <c r="C107" i="5"/>
  <c r="A13" i="5"/>
  <c r="C50" i="5"/>
  <c r="C58" i="5"/>
  <c r="C66" i="5"/>
  <c r="C74" i="5"/>
  <c r="C82" i="5"/>
  <c r="C90" i="5"/>
  <c r="C98" i="5"/>
  <c r="B13" i="5"/>
  <c r="C13" i="5"/>
  <c r="D13" i="5" s="1"/>
  <c r="C103" i="5"/>
  <c r="C34" i="4"/>
  <c r="F31" i="4"/>
  <c r="G32" i="4" s="1"/>
  <c r="H32" i="4" s="1"/>
  <c r="F6" i="3"/>
  <c r="E8" i="3"/>
  <c r="B9" i="3"/>
  <c r="C7" i="3"/>
  <c r="E7" i="3"/>
  <c r="D11" i="2"/>
  <c r="D65" i="7" l="1"/>
  <c r="C64" i="7"/>
  <c r="C59" i="5"/>
  <c r="B48" i="5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A15" i="5"/>
  <c r="C91" i="5"/>
  <c r="C83" i="5"/>
  <c r="C14" i="5"/>
  <c r="D14" i="5" s="1"/>
  <c r="C51" i="5"/>
  <c r="C75" i="5"/>
  <c r="G47" i="5"/>
  <c r="B15" i="5"/>
  <c r="C99" i="5"/>
  <c r="C67" i="5"/>
  <c r="G44" i="5"/>
  <c r="G46" i="5"/>
  <c r="G45" i="5"/>
  <c r="E32" i="4"/>
  <c r="C35" i="4"/>
  <c r="C8" i="3"/>
  <c r="F7" i="3"/>
  <c r="B10" i="3"/>
  <c r="E9" i="3"/>
  <c r="D64" i="7" l="1"/>
  <c r="C63" i="7"/>
  <c r="C15" i="5"/>
  <c r="D15" i="5" s="1"/>
  <c r="D16" i="5" s="1"/>
  <c r="F47" i="5" s="1"/>
  <c r="C36" i="4"/>
  <c r="F32" i="4"/>
  <c r="G33" i="4" s="1"/>
  <c r="H33" i="4" s="1"/>
  <c r="F8" i="3"/>
  <c r="C9" i="3"/>
  <c r="E10" i="3"/>
  <c r="B11" i="3"/>
  <c r="C62" i="7" l="1"/>
  <c r="D63" i="7"/>
  <c r="H48" i="5"/>
  <c r="I48" i="5" s="1"/>
  <c r="E48" i="5"/>
  <c r="E33" i="4"/>
  <c r="C37" i="4"/>
  <c r="B12" i="3"/>
  <c r="E11" i="3"/>
  <c r="C10" i="3"/>
  <c r="F9" i="3"/>
  <c r="D62" i="7" l="1"/>
  <c r="C61" i="7"/>
  <c r="G48" i="5"/>
  <c r="F48" i="5"/>
  <c r="H49" i="5" s="1"/>
  <c r="I49" i="5" s="1"/>
  <c r="C38" i="4"/>
  <c r="F33" i="4"/>
  <c r="E34" i="4" s="1"/>
  <c r="F10" i="3"/>
  <c r="C11" i="3"/>
  <c r="E12" i="3"/>
  <c r="B13" i="3"/>
  <c r="D61" i="7" l="1"/>
  <c r="C60" i="7"/>
  <c r="G34" i="4"/>
  <c r="H34" i="4" s="1"/>
  <c r="E49" i="5"/>
  <c r="F49" i="5" s="1"/>
  <c r="H50" i="5" s="1"/>
  <c r="I50" i="5" s="1"/>
  <c r="F34" i="4"/>
  <c r="E35" i="4" s="1"/>
  <c r="C39" i="4"/>
  <c r="B14" i="3"/>
  <c r="E13" i="3"/>
  <c r="C12" i="3"/>
  <c r="F11" i="3"/>
  <c r="D60" i="7" l="1"/>
  <c r="C59" i="7"/>
  <c r="G49" i="5"/>
  <c r="G35" i="4"/>
  <c r="H35" i="4" s="1"/>
  <c r="E50" i="5"/>
  <c r="F35" i="4"/>
  <c r="E36" i="4" s="1"/>
  <c r="C40" i="4"/>
  <c r="F12" i="3"/>
  <c r="C13" i="3"/>
  <c r="B15" i="3"/>
  <c r="E14" i="3"/>
  <c r="C58" i="7" l="1"/>
  <c r="D59" i="7"/>
  <c r="G36" i="4"/>
  <c r="H36" i="4" s="1"/>
  <c r="F50" i="5"/>
  <c r="H51" i="5" s="1"/>
  <c r="I51" i="5" s="1"/>
  <c r="G50" i="5"/>
  <c r="F36" i="4"/>
  <c r="G37" i="4" s="1"/>
  <c r="H37" i="4" s="1"/>
  <c r="C41" i="4"/>
  <c r="B16" i="3"/>
  <c r="E15" i="3"/>
  <c r="C14" i="3"/>
  <c r="F13" i="3"/>
  <c r="D58" i="7" l="1"/>
  <c r="C57" i="7"/>
  <c r="E51" i="5"/>
  <c r="F51" i="5" s="1"/>
  <c r="H52" i="5" s="1"/>
  <c r="I52" i="5" s="1"/>
  <c r="C42" i="4"/>
  <c r="E37" i="4"/>
  <c r="E16" i="3"/>
  <c r="B17" i="3"/>
  <c r="F14" i="3"/>
  <c r="C15" i="3"/>
  <c r="D57" i="7" l="1"/>
  <c r="C56" i="7"/>
  <c r="G51" i="5"/>
  <c r="E52" i="5"/>
  <c r="F37" i="4"/>
  <c r="G38" i="4" s="1"/>
  <c r="H38" i="4" s="1"/>
  <c r="C43" i="4"/>
  <c r="C16" i="3"/>
  <c r="F15" i="3"/>
  <c r="B18" i="3"/>
  <c r="E17" i="3"/>
  <c r="D56" i="7" l="1"/>
  <c r="C55" i="7"/>
  <c r="G52" i="5"/>
  <c r="F52" i="5"/>
  <c r="H53" i="5" s="1"/>
  <c r="I53" i="5" s="1"/>
  <c r="E38" i="4"/>
  <c r="C44" i="4"/>
  <c r="E18" i="3"/>
  <c r="B19" i="3"/>
  <c r="F16" i="3"/>
  <c r="C17" i="3"/>
  <c r="C54" i="7" l="1"/>
  <c r="D55" i="7"/>
  <c r="E53" i="5"/>
  <c r="C45" i="4"/>
  <c r="F38" i="4"/>
  <c r="G39" i="4" s="1"/>
  <c r="H39" i="4" s="1"/>
  <c r="B20" i="3"/>
  <c r="E19" i="3"/>
  <c r="C18" i="3"/>
  <c r="F17" i="3"/>
  <c r="D54" i="7" l="1"/>
  <c r="C53" i="7"/>
  <c r="E39" i="4"/>
  <c r="F39" i="4" s="1"/>
  <c r="G40" i="4" s="1"/>
  <c r="H40" i="4" s="1"/>
  <c r="F53" i="5"/>
  <c r="H54" i="5" s="1"/>
  <c r="I54" i="5" s="1"/>
  <c r="G53" i="5"/>
  <c r="C46" i="4"/>
  <c r="F18" i="3"/>
  <c r="C19" i="3"/>
  <c r="E20" i="3"/>
  <c r="B21" i="3"/>
  <c r="D53" i="7" l="1"/>
  <c r="C52" i="7"/>
  <c r="E54" i="5"/>
  <c r="E40" i="4"/>
  <c r="C47" i="4"/>
  <c r="B22" i="3"/>
  <c r="E21" i="3"/>
  <c r="C20" i="3"/>
  <c r="F19" i="3"/>
  <c r="D52" i="7" l="1"/>
  <c r="C51" i="7"/>
  <c r="F54" i="5"/>
  <c r="H55" i="5" s="1"/>
  <c r="I55" i="5" s="1"/>
  <c r="G54" i="5"/>
  <c r="C48" i="4"/>
  <c r="F40" i="4"/>
  <c r="G41" i="4" s="1"/>
  <c r="H41" i="4" s="1"/>
  <c r="F20" i="3"/>
  <c r="C21" i="3"/>
  <c r="E22" i="3"/>
  <c r="B23" i="3"/>
  <c r="C50" i="7" l="1"/>
  <c r="D51" i="7"/>
  <c r="E55" i="5"/>
  <c r="F55" i="5" s="1"/>
  <c r="H56" i="5" s="1"/>
  <c r="I56" i="5" s="1"/>
  <c r="E41" i="4"/>
  <c r="C49" i="4"/>
  <c r="B24" i="3"/>
  <c r="E23" i="3"/>
  <c r="C22" i="3"/>
  <c r="F21" i="3"/>
  <c r="D50" i="7" l="1"/>
  <c r="C49" i="7"/>
  <c r="E56" i="5"/>
  <c r="G56" i="5" s="1"/>
  <c r="G55" i="5"/>
  <c r="C50" i="4"/>
  <c r="F41" i="4"/>
  <c r="G42" i="4" s="1"/>
  <c r="H42" i="4" s="1"/>
  <c r="E24" i="3"/>
  <c r="B25" i="3"/>
  <c r="F22" i="3"/>
  <c r="C23" i="3"/>
  <c r="D49" i="7" l="1"/>
  <c r="C48" i="7"/>
  <c r="F56" i="5"/>
  <c r="H57" i="5" s="1"/>
  <c r="I57" i="5" s="1"/>
  <c r="E42" i="4"/>
  <c r="C51" i="4"/>
  <c r="C24" i="3"/>
  <c r="F23" i="3"/>
  <c r="B26" i="3"/>
  <c r="E25" i="3"/>
  <c r="D48" i="7" l="1"/>
  <c r="C47" i="7"/>
  <c r="E57" i="5"/>
  <c r="F57" i="5" s="1"/>
  <c r="H58" i="5" s="1"/>
  <c r="I58" i="5" s="1"/>
  <c r="C52" i="4"/>
  <c r="F42" i="4"/>
  <c r="G43" i="4" s="1"/>
  <c r="H43" i="4" s="1"/>
  <c r="E26" i="3"/>
  <c r="B27" i="3"/>
  <c r="F24" i="3"/>
  <c r="C25" i="3"/>
  <c r="C46" i="7" l="1"/>
  <c r="D47" i="7"/>
  <c r="G57" i="5"/>
  <c r="E58" i="5"/>
  <c r="F58" i="5" s="1"/>
  <c r="H59" i="5" s="1"/>
  <c r="I59" i="5" s="1"/>
  <c r="E43" i="4"/>
  <c r="C53" i="4"/>
  <c r="C26" i="3"/>
  <c r="F25" i="3"/>
  <c r="B28" i="3"/>
  <c r="E27" i="3"/>
  <c r="D46" i="7" l="1"/>
  <c r="C45" i="7"/>
  <c r="E59" i="5"/>
  <c r="F59" i="5" s="1"/>
  <c r="H60" i="5" s="1"/>
  <c r="I60" i="5" s="1"/>
  <c r="G58" i="5"/>
  <c r="C54" i="4"/>
  <c r="F43" i="4"/>
  <c r="E44" i="4" s="1"/>
  <c r="B29" i="3"/>
  <c r="E28" i="3"/>
  <c r="F26" i="3"/>
  <c r="C27" i="3"/>
  <c r="D45" i="7" l="1"/>
  <c r="C44" i="7"/>
  <c r="E60" i="5"/>
  <c r="G60" i="5" s="1"/>
  <c r="G59" i="5"/>
  <c r="F44" i="4"/>
  <c r="G45" i="4" s="1"/>
  <c r="H45" i="4" s="1"/>
  <c r="G44" i="4"/>
  <c r="H44" i="4" s="1"/>
  <c r="C55" i="4"/>
  <c r="B30" i="3"/>
  <c r="E29" i="3"/>
  <c r="C28" i="3"/>
  <c r="F27" i="3"/>
  <c r="D44" i="7" l="1"/>
  <c r="C43" i="7"/>
  <c r="F60" i="5"/>
  <c r="H61" i="5" s="1"/>
  <c r="I61" i="5" s="1"/>
  <c r="E45" i="4"/>
  <c r="C56" i="4"/>
  <c r="E30" i="3"/>
  <c r="B31" i="3"/>
  <c r="F28" i="3"/>
  <c r="C29" i="3"/>
  <c r="C42" i="7" l="1"/>
  <c r="D43" i="7"/>
  <c r="E61" i="5"/>
  <c r="F61" i="5" s="1"/>
  <c r="H62" i="5" s="1"/>
  <c r="I62" i="5" s="1"/>
  <c r="C57" i="4"/>
  <c r="F45" i="4"/>
  <c r="G46" i="4" s="1"/>
  <c r="H46" i="4" s="1"/>
  <c r="C30" i="3"/>
  <c r="F29" i="3"/>
  <c r="B32" i="3"/>
  <c r="E31" i="3"/>
  <c r="D42" i="7" l="1"/>
  <c r="C41" i="7"/>
  <c r="G61" i="5"/>
  <c r="E62" i="5"/>
  <c r="F62" i="5" s="1"/>
  <c r="E46" i="4"/>
  <c r="F46" i="4" s="1"/>
  <c r="G47" i="4" s="1"/>
  <c r="H47" i="4" s="1"/>
  <c r="C58" i="4"/>
  <c r="E32" i="3"/>
  <c r="B33" i="3"/>
  <c r="F30" i="3"/>
  <c r="C31" i="3"/>
  <c r="D41" i="7" l="1"/>
  <c r="C40" i="7"/>
  <c r="G62" i="5"/>
  <c r="H63" i="5"/>
  <c r="I63" i="5" s="1"/>
  <c r="E63" i="5"/>
  <c r="F63" i="5" s="1"/>
  <c r="H64" i="5" s="1"/>
  <c r="I64" i="5" s="1"/>
  <c r="E47" i="4"/>
  <c r="C59" i="4"/>
  <c r="C32" i="3"/>
  <c r="F31" i="3"/>
  <c r="B34" i="3"/>
  <c r="E33" i="3"/>
  <c r="C39" i="7" l="1"/>
  <c r="D40" i="7"/>
  <c r="G63" i="5"/>
  <c r="E64" i="5"/>
  <c r="C60" i="4"/>
  <c r="F47" i="4"/>
  <c r="E48" i="4" s="1"/>
  <c r="E34" i="3"/>
  <c r="B35" i="3"/>
  <c r="F32" i="3"/>
  <c r="C33" i="3"/>
  <c r="C38" i="7" l="1"/>
  <c r="D39" i="7"/>
  <c r="G48" i="4"/>
  <c r="H48" i="4" s="1"/>
  <c r="G64" i="5"/>
  <c r="F64" i="5"/>
  <c r="H65" i="5" s="1"/>
  <c r="I65" i="5" s="1"/>
  <c r="F48" i="4"/>
  <c r="G49" i="4" s="1"/>
  <c r="H49" i="4" s="1"/>
  <c r="C61" i="4"/>
  <c r="C34" i="3"/>
  <c r="F33" i="3"/>
  <c r="B36" i="3"/>
  <c r="E35" i="3"/>
  <c r="D38" i="7" l="1"/>
  <c r="C37" i="7"/>
  <c r="E65" i="5"/>
  <c r="F65" i="5" s="1"/>
  <c r="H66" i="5" s="1"/>
  <c r="I66" i="5" s="1"/>
  <c r="C62" i="4"/>
  <c r="E49" i="4"/>
  <c r="E36" i="3"/>
  <c r="B37" i="3"/>
  <c r="F34" i="3"/>
  <c r="C35" i="3"/>
  <c r="D37" i="7" l="1"/>
  <c r="C36" i="7"/>
  <c r="G65" i="5"/>
  <c r="E66" i="5"/>
  <c r="F49" i="4"/>
  <c r="E50" i="4" s="1"/>
  <c r="C63" i="4"/>
  <c r="B38" i="3"/>
  <c r="E37" i="3"/>
  <c r="C36" i="3"/>
  <c r="F35" i="3"/>
  <c r="D36" i="7" l="1"/>
  <c r="C35" i="7"/>
  <c r="G50" i="4"/>
  <c r="H50" i="4" s="1"/>
  <c r="F66" i="5"/>
  <c r="H67" i="5" s="1"/>
  <c r="I67" i="5" s="1"/>
  <c r="G66" i="5"/>
  <c r="F50" i="4"/>
  <c r="G51" i="4" s="1"/>
  <c r="H51" i="4" s="1"/>
  <c r="C64" i="4"/>
  <c r="F36" i="3"/>
  <c r="C37" i="3"/>
  <c r="B39" i="3"/>
  <c r="E38" i="3"/>
  <c r="C34" i="7" l="1"/>
  <c r="D35" i="7"/>
  <c r="E67" i="5"/>
  <c r="F67" i="5" s="1"/>
  <c r="H68" i="5" s="1"/>
  <c r="I68" i="5" s="1"/>
  <c r="C65" i="4"/>
  <c r="E51" i="4"/>
  <c r="B40" i="3"/>
  <c r="E39" i="3"/>
  <c r="C38" i="3"/>
  <c r="F37" i="3"/>
  <c r="D34" i="7" l="1"/>
  <c r="C33" i="7"/>
  <c r="G67" i="5"/>
  <c r="E68" i="5"/>
  <c r="F51" i="4"/>
  <c r="G52" i="4" s="1"/>
  <c r="H52" i="4" s="1"/>
  <c r="C66" i="4"/>
  <c r="F38" i="3"/>
  <c r="C39" i="3"/>
  <c r="E40" i="3"/>
  <c r="B41" i="3"/>
  <c r="D33" i="7" l="1"/>
  <c r="C32" i="7"/>
  <c r="G68" i="5"/>
  <c r="F68" i="5"/>
  <c r="H69" i="5" s="1"/>
  <c r="I69" i="5" s="1"/>
  <c r="C67" i="4"/>
  <c r="E52" i="4"/>
  <c r="B42" i="3"/>
  <c r="E41" i="3"/>
  <c r="C40" i="3"/>
  <c r="F39" i="3"/>
  <c r="D32" i="7" l="1"/>
  <c r="C31" i="7"/>
  <c r="E69" i="5"/>
  <c r="C68" i="4"/>
  <c r="F52" i="4"/>
  <c r="G53" i="4" s="1"/>
  <c r="H53" i="4" s="1"/>
  <c r="F40" i="3"/>
  <c r="C41" i="3"/>
  <c r="E42" i="3"/>
  <c r="B43" i="3"/>
  <c r="C30" i="7" l="1"/>
  <c r="D31" i="7"/>
  <c r="F69" i="5"/>
  <c r="H70" i="5" s="1"/>
  <c r="I70" i="5" s="1"/>
  <c r="G69" i="5"/>
  <c r="E53" i="4"/>
  <c r="C69" i="4"/>
  <c r="B44" i="3"/>
  <c r="E43" i="3"/>
  <c r="C42" i="3"/>
  <c r="F41" i="3"/>
  <c r="D30" i="7" l="1"/>
  <c r="C29" i="7"/>
  <c r="E70" i="5"/>
  <c r="C70" i="4"/>
  <c r="F53" i="4"/>
  <c r="E54" i="4" s="1"/>
  <c r="F42" i="3"/>
  <c r="C43" i="3"/>
  <c r="E44" i="3"/>
  <c r="B45" i="3"/>
  <c r="D29" i="7" l="1"/>
  <c r="C28" i="7"/>
  <c r="F70" i="5"/>
  <c r="H71" i="5" s="1"/>
  <c r="I71" i="5" s="1"/>
  <c r="G70" i="5"/>
  <c r="F54" i="4"/>
  <c r="G55" i="4" s="1"/>
  <c r="H55" i="4" s="1"/>
  <c r="G54" i="4"/>
  <c r="H54" i="4" s="1"/>
  <c r="C71" i="4"/>
  <c r="C44" i="3"/>
  <c r="F43" i="3"/>
  <c r="B46" i="3"/>
  <c r="E45" i="3"/>
  <c r="D28" i="7" l="1"/>
  <c r="C27" i="7"/>
  <c r="E71" i="5"/>
  <c r="F71" i="5" s="1"/>
  <c r="H72" i="5" s="1"/>
  <c r="I72" i="5" s="1"/>
  <c r="C72" i="4"/>
  <c r="E55" i="4"/>
  <c r="E46" i="3"/>
  <c r="B47" i="3"/>
  <c r="F44" i="3"/>
  <c r="C45" i="3"/>
  <c r="C26" i="7" l="1"/>
  <c r="D27" i="7"/>
  <c r="G71" i="5"/>
  <c r="E72" i="5"/>
  <c r="F55" i="4"/>
  <c r="G56" i="4" s="1"/>
  <c r="H56" i="4" s="1"/>
  <c r="C73" i="4"/>
  <c r="B48" i="3"/>
  <c r="E47" i="3"/>
  <c r="C46" i="3"/>
  <c r="F45" i="3"/>
  <c r="D26" i="7" l="1"/>
  <c r="C25" i="7"/>
  <c r="G72" i="5"/>
  <c r="F72" i="5"/>
  <c r="H73" i="5" s="1"/>
  <c r="I73" i="5" s="1"/>
  <c r="C74" i="4"/>
  <c r="E56" i="4"/>
  <c r="F46" i="3"/>
  <c r="C47" i="3"/>
  <c r="B49" i="3"/>
  <c r="E48" i="3"/>
  <c r="D25" i="7" l="1"/>
  <c r="C24" i="7"/>
  <c r="E73" i="5"/>
  <c r="C75" i="4"/>
  <c r="F56" i="4"/>
  <c r="G57" i="4" s="1"/>
  <c r="H57" i="4" s="1"/>
  <c r="B50" i="3"/>
  <c r="E49" i="3"/>
  <c r="C48" i="3"/>
  <c r="F47" i="3"/>
  <c r="C23" i="7" l="1"/>
  <c r="D24" i="7"/>
  <c r="F73" i="5"/>
  <c r="H74" i="5" s="1"/>
  <c r="I74" i="5" s="1"/>
  <c r="G73" i="5"/>
  <c r="E57" i="4"/>
  <c r="C76" i="4"/>
  <c r="F48" i="3"/>
  <c r="C49" i="3"/>
  <c r="E50" i="3"/>
  <c r="B51" i="3"/>
  <c r="C22" i="7" l="1"/>
  <c r="D23" i="7"/>
  <c r="E74" i="5"/>
  <c r="F74" i="5" s="1"/>
  <c r="H75" i="5" s="1"/>
  <c r="I75" i="5" s="1"/>
  <c r="C77" i="4"/>
  <c r="F57" i="4"/>
  <c r="G58" i="4" s="1"/>
  <c r="H58" i="4" s="1"/>
  <c r="B52" i="3"/>
  <c r="E51" i="3"/>
  <c r="C50" i="3"/>
  <c r="F49" i="3"/>
  <c r="D22" i="7" l="1"/>
  <c r="C21" i="7"/>
  <c r="G74" i="5"/>
  <c r="E75" i="5"/>
  <c r="E58" i="4"/>
  <c r="C78" i="4"/>
  <c r="F50" i="3"/>
  <c r="C51" i="3"/>
  <c r="E52" i="3"/>
  <c r="B53" i="3"/>
  <c r="D21" i="7" l="1"/>
  <c r="C20" i="7"/>
  <c r="F75" i="5"/>
  <c r="H76" i="5" s="1"/>
  <c r="I76" i="5" s="1"/>
  <c r="G75" i="5"/>
  <c r="C79" i="4"/>
  <c r="F58" i="4"/>
  <c r="G59" i="4" s="1"/>
  <c r="H59" i="4" s="1"/>
  <c r="B54" i="3"/>
  <c r="E53" i="3"/>
  <c r="C52" i="3"/>
  <c r="F51" i="3"/>
  <c r="D20" i="7" l="1"/>
  <c r="C19" i="7"/>
  <c r="E76" i="5"/>
  <c r="C80" i="4"/>
  <c r="E59" i="4"/>
  <c r="F52" i="3"/>
  <c r="C53" i="3"/>
  <c r="E54" i="3"/>
  <c r="B55" i="3"/>
  <c r="C18" i="7" l="1"/>
  <c r="D19" i="7"/>
  <c r="G76" i="5"/>
  <c r="F76" i="5"/>
  <c r="H77" i="5" s="1"/>
  <c r="I77" i="5" s="1"/>
  <c r="F59" i="4"/>
  <c r="G60" i="4" s="1"/>
  <c r="H60" i="4" s="1"/>
  <c r="C81" i="4"/>
  <c r="B56" i="3"/>
  <c r="E55" i="3"/>
  <c r="C54" i="3"/>
  <c r="F53" i="3"/>
  <c r="D18" i="7" l="1"/>
  <c r="C17" i="7"/>
  <c r="E77" i="5"/>
  <c r="C82" i="4"/>
  <c r="E60" i="4"/>
  <c r="F54" i="3"/>
  <c r="C55" i="3"/>
  <c r="E56" i="3"/>
  <c r="B57" i="3"/>
  <c r="D17" i="7" l="1"/>
  <c r="C16" i="7"/>
  <c r="F77" i="5"/>
  <c r="H78" i="5" s="1"/>
  <c r="I78" i="5" s="1"/>
  <c r="G77" i="5"/>
  <c r="F60" i="4"/>
  <c r="G61" i="4" s="1"/>
  <c r="H61" i="4" s="1"/>
  <c r="C83" i="4"/>
  <c r="B58" i="3"/>
  <c r="E57" i="3"/>
  <c r="C56" i="3"/>
  <c r="F55" i="3"/>
  <c r="D16" i="7" l="1"/>
  <c r="C15" i="7"/>
  <c r="E78" i="5"/>
  <c r="E61" i="4"/>
  <c r="C84" i="4"/>
  <c r="F56" i="3"/>
  <c r="C57" i="3"/>
  <c r="E58" i="3"/>
  <c r="B59" i="3"/>
  <c r="C14" i="7" l="1"/>
  <c r="D15" i="7"/>
  <c r="F78" i="5"/>
  <c r="H79" i="5" s="1"/>
  <c r="I79" i="5" s="1"/>
  <c r="G78" i="5"/>
  <c r="C85" i="4"/>
  <c r="F61" i="4"/>
  <c r="G62" i="4" s="1"/>
  <c r="H62" i="4" s="1"/>
  <c r="B60" i="3"/>
  <c r="E59" i="3"/>
  <c r="C58" i="3"/>
  <c r="F57" i="3"/>
  <c r="D14" i="7" l="1"/>
  <c r="C13" i="7"/>
  <c r="E79" i="5"/>
  <c r="F79" i="5" s="1"/>
  <c r="H80" i="5" s="1"/>
  <c r="I80" i="5" s="1"/>
  <c r="E62" i="4"/>
  <c r="C86" i="4"/>
  <c r="F58" i="3"/>
  <c r="C59" i="3"/>
  <c r="B61" i="3"/>
  <c r="E60" i="3"/>
  <c r="D13" i="7" l="1"/>
  <c r="C12" i="7"/>
  <c r="G79" i="5"/>
  <c r="E80" i="5"/>
  <c r="C87" i="4"/>
  <c r="F62" i="4"/>
  <c r="G63" i="4" s="1"/>
  <c r="H63" i="4" s="1"/>
  <c r="B62" i="3"/>
  <c r="E61" i="3"/>
  <c r="C60" i="3"/>
  <c r="F59" i="3"/>
  <c r="D12" i="7" l="1"/>
  <c r="C11" i="7"/>
  <c r="G80" i="5"/>
  <c r="F80" i="5"/>
  <c r="H81" i="5" s="1"/>
  <c r="I81" i="5" s="1"/>
  <c r="C88" i="4"/>
  <c r="E63" i="4"/>
  <c r="F60" i="3"/>
  <c r="C61" i="3"/>
  <c r="E62" i="3"/>
  <c r="B63" i="3"/>
  <c r="C10" i="7" l="1"/>
  <c r="D11" i="7"/>
  <c r="E81" i="5"/>
  <c r="F81" i="5" s="1"/>
  <c r="F63" i="4"/>
  <c r="G64" i="4" s="1"/>
  <c r="H64" i="4" s="1"/>
  <c r="C89" i="4"/>
  <c r="B64" i="3"/>
  <c r="E63" i="3"/>
  <c r="C62" i="3"/>
  <c r="F61" i="3"/>
  <c r="D10" i="7" l="1"/>
  <c r="C9" i="7"/>
  <c r="G81" i="5"/>
  <c r="H82" i="5"/>
  <c r="I82" i="5" s="1"/>
  <c r="E82" i="5"/>
  <c r="F82" i="5" s="1"/>
  <c r="C90" i="4"/>
  <c r="E64" i="4"/>
  <c r="F62" i="3"/>
  <c r="C63" i="3"/>
  <c r="E64" i="3"/>
  <c r="B65" i="3"/>
  <c r="D9" i="7" l="1"/>
  <c r="C8" i="7"/>
  <c r="G82" i="5"/>
  <c r="H83" i="5"/>
  <c r="I83" i="5" s="1"/>
  <c r="E83" i="5"/>
  <c r="F83" i="5" s="1"/>
  <c r="H84" i="5" s="1"/>
  <c r="I84" i="5" s="1"/>
  <c r="F64" i="4"/>
  <c r="E65" i="4" s="1"/>
  <c r="C91" i="4"/>
  <c r="B66" i="3"/>
  <c r="E65" i="3"/>
  <c r="C64" i="3"/>
  <c r="F63" i="3"/>
  <c r="C7" i="7" l="1"/>
  <c r="D8" i="7"/>
  <c r="G65" i="4"/>
  <c r="H65" i="4" s="1"/>
  <c r="G83" i="5"/>
  <c r="E84" i="5"/>
  <c r="F65" i="4"/>
  <c r="E66" i="4" s="1"/>
  <c r="C92" i="4"/>
  <c r="F64" i="3"/>
  <c r="C65" i="3"/>
  <c r="E66" i="3"/>
  <c r="B67" i="3"/>
  <c r="C6" i="7" l="1"/>
  <c r="D7" i="7"/>
  <c r="G66" i="4"/>
  <c r="H66" i="4" s="1"/>
  <c r="G84" i="5"/>
  <c r="F84" i="5"/>
  <c r="H85" i="5" s="1"/>
  <c r="I85" i="5" s="1"/>
  <c r="F66" i="4"/>
  <c r="G67" i="4" s="1"/>
  <c r="H67" i="4" s="1"/>
  <c r="C93" i="4"/>
  <c r="C66" i="3"/>
  <c r="F65" i="3"/>
  <c r="B68" i="3"/>
  <c r="E67" i="3"/>
  <c r="D6" i="7" l="1"/>
  <c r="C5" i="7"/>
  <c r="D5" i="7" s="1"/>
  <c r="E67" i="4"/>
  <c r="F67" i="4" s="1"/>
  <c r="G68" i="4" s="1"/>
  <c r="H68" i="4" s="1"/>
  <c r="E85" i="5"/>
  <c r="F85" i="5" s="1"/>
  <c r="H86" i="5" s="1"/>
  <c r="I86" i="5" s="1"/>
  <c r="C94" i="4"/>
  <c r="E68" i="3"/>
  <c r="B69" i="3"/>
  <c r="F66" i="3"/>
  <c r="C67" i="3"/>
  <c r="G85" i="5" l="1"/>
  <c r="E86" i="5"/>
  <c r="E68" i="4"/>
  <c r="C68" i="3"/>
  <c r="F68" i="3" s="1"/>
  <c r="F67" i="3"/>
  <c r="B70" i="3"/>
  <c r="E69" i="3"/>
  <c r="F86" i="5" l="1"/>
  <c r="H87" i="5" s="1"/>
  <c r="I87" i="5" s="1"/>
  <c r="G86" i="5"/>
  <c r="F68" i="4"/>
  <c r="G69" i="4" s="1"/>
  <c r="H69" i="4" s="1"/>
  <c r="B71" i="3"/>
  <c r="E70" i="3"/>
  <c r="E87" i="5" l="1"/>
  <c r="F87" i="5" s="1"/>
  <c r="H88" i="5" s="1"/>
  <c r="I88" i="5" s="1"/>
  <c r="E69" i="4"/>
  <c r="B72" i="3"/>
  <c r="E72" i="3" s="1"/>
  <c r="E71" i="3"/>
  <c r="G87" i="5" l="1"/>
  <c r="E88" i="5"/>
  <c r="G88" i="5" s="1"/>
  <c r="F69" i="4"/>
  <c r="G70" i="4" s="1"/>
  <c r="H70" i="4" s="1"/>
  <c r="F88" i="5" l="1"/>
  <c r="H89" i="5" s="1"/>
  <c r="I89" i="5" s="1"/>
  <c r="E70" i="4"/>
  <c r="F70" i="4" s="1"/>
  <c r="G71" i="4" s="1"/>
  <c r="H71" i="4" s="1"/>
  <c r="E89" i="5" l="1"/>
  <c r="F89" i="5" s="1"/>
  <c r="H90" i="5" s="1"/>
  <c r="I90" i="5" s="1"/>
  <c r="E71" i="4"/>
  <c r="G89" i="5" l="1"/>
  <c r="E90" i="5"/>
  <c r="F90" i="5" s="1"/>
  <c r="H91" i="5" s="1"/>
  <c r="I91" i="5" s="1"/>
  <c r="F71" i="4"/>
  <c r="E72" i="4" s="1"/>
  <c r="G90" i="5" l="1"/>
  <c r="G72" i="4"/>
  <c r="H72" i="4" s="1"/>
  <c r="E91" i="5"/>
  <c r="F91" i="5" s="1"/>
  <c r="H92" i="5" s="1"/>
  <c r="I92" i="5" s="1"/>
  <c r="F72" i="4"/>
  <c r="G73" i="4" s="1"/>
  <c r="H73" i="4" s="1"/>
  <c r="E92" i="5" l="1"/>
  <c r="G92" i="5" s="1"/>
  <c r="G91" i="5"/>
  <c r="E73" i="4"/>
  <c r="F92" i="5" l="1"/>
  <c r="H93" i="5" s="1"/>
  <c r="I93" i="5" s="1"/>
  <c r="F73" i="4"/>
  <c r="G74" i="4" s="1"/>
  <c r="H74" i="4" s="1"/>
  <c r="E93" i="5" l="1"/>
  <c r="F93" i="5" s="1"/>
  <c r="H94" i="5" s="1"/>
  <c r="I94" i="5" s="1"/>
  <c r="E74" i="4"/>
  <c r="F74" i="4" s="1"/>
  <c r="G75" i="4" s="1"/>
  <c r="H75" i="4" s="1"/>
  <c r="G93" i="5" l="1"/>
  <c r="E94" i="5"/>
  <c r="E75" i="4"/>
  <c r="F94" i="5" l="1"/>
  <c r="H95" i="5" s="1"/>
  <c r="I95" i="5" s="1"/>
  <c r="G94" i="5"/>
  <c r="F75" i="4"/>
  <c r="G76" i="4" s="1"/>
  <c r="H76" i="4" s="1"/>
  <c r="E95" i="5" l="1"/>
  <c r="F95" i="5" s="1"/>
  <c r="E96" i="5" s="1"/>
  <c r="E76" i="4"/>
  <c r="G95" i="5" l="1"/>
  <c r="G96" i="5"/>
  <c r="F96" i="5"/>
  <c r="H97" i="5" s="1"/>
  <c r="I97" i="5" s="1"/>
  <c r="H96" i="5"/>
  <c r="I96" i="5" s="1"/>
  <c r="F76" i="4"/>
  <c r="G77" i="4" s="1"/>
  <c r="H77" i="4" s="1"/>
  <c r="E97" i="5" l="1"/>
  <c r="E77" i="4"/>
  <c r="F97" i="5" l="1"/>
  <c r="H98" i="5" s="1"/>
  <c r="I98" i="5" s="1"/>
  <c r="G97" i="5"/>
  <c r="F77" i="4"/>
  <c r="G78" i="4" s="1"/>
  <c r="H78" i="4" s="1"/>
  <c r="E98" i="5" l="1"/>
  <c r="E78" i="4"/>
  <c r="F98" i="5" l="1"/>
  <c r="H99" i="5" s="1"/>
  <c r="I99" i="5" s="1"/>
  <c r="G98" i="5"/>
  <c r="F78" i="4"/>
  <c r="E79" i="4" s="1"/>
  <c r="G79" i="4" l="1"/>
  <c r="H79" i="4" s="1"/>
  <c r="E99" i="5"/>
  <c r="F79" i="4"/>
  <c r="E80" i="4" s="1"/>
  <c r="G80" i="4" l="1"/>
  <c r="H80" i="4" s="1"/>
  <c r="F99" i="5"/>
  <c r="H100" i="5" s="1"/>
  <c r="I100" i="5" s="1"/>
  <c r="G99" i="5"/>
  <c r="F80" i="4"/>
  <c r="G81" i="4" s="1"/>
  <c r="H81" i="4" s="1"/>
  <c r="E100" i="5" l="1"/>
  <c r="E81" i="4"/>
  <c r="G100" i="5" l="1"/>
  <c r="F100" i="5"/>
  <c r="H101" i="5" s="1"/>
  <c r="I101" i="5" s="1"/>
  <c r="F81" i="4"/>
  <c r="G82" i="4" s="1"/>
  <c r="H82" i="4" s="1"/>
  <c r="E101" i="5" l="1"/>
  <c r="E82" i="4"/>
  <c r="G101" i="5" l="1"/>
  <c r="F101" i="5"/>
  <c r="E102" i="5" s="1"/>
  <c r="F82" i="4"/>
  <c r="G83" i="4" s="1"/>
  <c r="H83" i="4" s="1"/>
  <c r="H102" i="5" l="1"/>
  <c r="I102" i="5" s="1"/>
  <c r="F102" i="5"/>
  <c r="H103" i="5" s="1"/>
  <c r="I103" i="5" s="1"/>
  <c r="G102" i="5"/>
  <c r="E83" i="4"/>
  <c r="E103" i="5" l="1"/>
  <c r="F103" i="5" s="1"/>
  <c r="F83" i="4"/>
  <c r="G84" i="4" s="1"/>
  <c r="H84" i="4" s="1"/>
  <c r="H104" i="5" l="1"/>
  <c r="I104" i="5" s="1"/>
  <c r="E104" i="5"/>
  <c r="G104" i="5" s="1"/>
  <c r="G103" i="5"/>
  <c r="E84" i="4"/>
  <c r="F104" i="5" l="1"/>
  <c r="H105" i="5" s="1"/>
  <c r="I105" i="5" s="1"/>
  <c r="F84" i="4"/>
  <c r="G85" i="4" s="1"/>
  <c r="H85" i="4" s="1"/>
  <c r="E105" i="5" l="1"/>
  <c r="F105" i="5" s="1"/>
  <c r="H106" i="5" s="1"/>
  <c r="I106" i="5" s="1"/>
  <c r="E85" i="4"/>
  <c r="G105" i="5" l="1"/>
  <c r="E106" i="5"/>
  <c r="F85" i="4"/>
  <c r="G86" i="4" s="1"/>
  <c r="H86" i="4" s="1"/>
  <c r="F106" i="5" l="1"/>
  <c r="H107" i="5" s="1"/>
  <c r="I107" i="5" s="1"/>
  <c r="B8" i="5" s="1"/>
  <c r="G106" i="5"/>
  <c r="E86" i="4"/>
  <c r="E107" i="5" l="1"/>
  <c r="F86" i="4"/>
  <c r="E87" i="4" s="1"/>
  <c r="G87" i="4" l="1"/>
  <c r="H87" i="4" s="1"/>
  <c r="F107" i="5"/>
  <c r="G107" i="5"/>
  <c r="F87" i="4"/>
  <c r="G88" i="4" s="1"/>
  <c r="H88" i="4" s="1"/>
  <c r="H111" i="5" l="1"/>
  <c r="H109" i="5"/>
  <c r="H110" i="5"/>
  <c r="H108" i="5"/>
  <c r="E88" i="4"/>
  <c r="F88" i="4" l="1"/>
  <c r="G89" i="4" s="1"/>
  <c r="H89" i="4" s="1"/>
  <c r="E89" i="4" l="1"/>
  <c r="F89" i="4" l="1"/>
  <c r="G90" i="4" s="1"/>
  <c r="H90" i="4" s="1"/>
  <c r="E90" i="4" l="1"/>
  <c r="F90" i="4" s="1"/>
  <c r="G91" i="4" s="1"/>
  <c r="H91" i="4" s="1"/>
  <c r="E91" i="4" l="1"/>
  <c r="F91" i="4" s="1"/>
  <c r="G92" i="4" s="1"/>
  <c r="H92" i="4" s="1"/>
  <c r="E92" i="4" l="1"/>
  <c r="F92" i="4" s="1"/>
  <c r="G93" i="4" s="1"/>
  <c r="H93" i="4" s="1"/>
  <c r="E93" i="4" l="1"/>
  <c r="F93" i="4" l="1"/>
  <c r="G94" i="4" s="1"/>
  <c r="H94" i="4" s="1"/>
  <c r="B7" i="4" s="1"/>
  <c r="E94" i="4" l="1"/>
  <c r="F94" i="4" s="1"/>
  <c r="G98" i="4" s="1"/>
  <c r="G97" i="4" l="1"/>
  <c r="G95" i="4"/>
  <c r="G96" i="4"/>
</calcChain>
</file>

<file path=xl/sharedStrings.xml><?xml version="1.0" encoding="utf-8"?>
<sst xmlns="http://schemas.openxmlformats.org/spreadsheetml/2006/main" count="394" uniqueCount="96">
  <si>
    <t>Simple Average Method</t>
    <phoneticPr fontId="4" type="noConversion"/>
  </si>
  <si>
    <t>Time Period</t>
    <phoneticPr fontId="4" type="noConversion"/>
  </si>
  <si>
    <t>Revenue</t>
    <phoneticPr fontId="4" type="noConversion"/>
  </si>
  <si>
    <t>Projected Revenue</t>
    <phoneticPr fontId="4" type="noConversion"/>
  </si>
  <si>
    <t>Average Squared Error</t>
    <phoneticPr fontId="4" type="noConversion"/>
  </si>
  <si>
    <t>3/31/2008</t>
  </si>
  <si>
    <t>6/30/2008</t>
  </si>
  <si>
    <t>9/30/2008</t>
  </si>
  <si>
    <t>12/31/2008</t>
  </si>
  <si>
    <t>3/31/2009</t>
  </si>
  <si>
    <t>6/30/2009</t>
  </si>
  <si>
    <t>9/30/2009</t>
  </si>
  <si>
    <t>12/31/2009</t>
  </si>
  <si>
    <t>3/31/2010</t>
  </si>
  <si>
    <t>6/30/2010</t>
  </si>
  <si>
    <t>9/30/2010</t>
  </si>
  <si>
    <t>12/31/2010</t>
  </si>
  <si>
    <t>3/31/2011</t>
  </si>
  <si>
    <t>6/30/2011</t>
  </si>
  <si>
    <t>9/30/2011</t>
  </si>
  <si>
    <t>12/31/2011</t>
  </si>
  <si>
    <t>3/31/2012</t>
  </si>
  <si>
    <t>6/30/2012</t>
  </si>
  <si>
    <t>9/30/2012</t>
  </si>
  <si>
    <t>12/31/2012</t>
  </si>
  <si>
    <t>3/31/2013</t>
  </si>
  <si>
    <t>6/30/2013</t>
  </si>
  <si>
    <t>9/30/2013</t>
  </si>
  <si>
    <t>12/31/2013</t>
  </si>
  <si>
    <t>3/31/2014</t>
  </si>
  <si>
    <t>6/30/2014</t>
  </si>
  <si>
    <t>9/30/2014</t>
  </si>
  <si>
    <t>12/31/2014</t>
  </si>
  <si>
    <t>3/31/2015</t>
  </si>
  <si>
    <t>6/30/2015</t>
  </si>
  <si>
    <t>9/30/2015</t>
  </si>
  <si>
    <t>12/31/2015</t>
  </si>
  <si>
    <t>3/31/2016</t>
  </si>
  <si>
    <t>6/30/2016</t>
  </si>
  <si>
    <t>9/30/2016</t>
  </si>
  <si>
    <t>12/31/2016</t>
  </si>
  <si>
    <t>3/31/2017</t>
  </si>
  <si>
    <t>6/30/2017</t>
  </si>
  <si>
    <t>9/30/2017</t>
  </si>
  <si>
    <t>12/31/2017</t>
  </si>
  <si>
    <t>3/31/2018</t>
  </si>
  <si>
    <t>6/30/2018</t>
  </si>
  <si>
    <t>9/30/2018</t>
  </si>
  <si>
    <t>12/31/2018</t>
  </si>
  <si>
    <t>3/31/2019</t>
  </si>
  <si>
    <t>6/30/2019</t>
  </si>
  <si>
    <t>9/30/2019</t>
  </si>
  <si>
    <t>12/31/2019</t>
  </si>
  <si>
    <t>3/31/2020</t>
  </si>
  <si>
    <t>6/30/2020</t>
  </si>
  <si>
    <t>9/30/2020</t>
  </si>
  <si>
    <t>12/31/2020</t>
  </si>
  <si>
    <t>3/31/2021</t>
  </si>
  <si>
    <t>6/30/2021</t>
  </si>
  <si>
    <t>9/30/2021</t>
  </si>
  <si>
    <t>12/31/2021</t>
  </si>
  <si>
    <t>3/31/2022</t>
  </si>
  <si>
    <t>6/30/2022</t>
  </si>
  <si>
    <t>9/30/2022</t>
  </si>
  <si>
    <t>12/31/2022</t>
  </si>
  <si>
    <t>3/31/2023</t>
  </si>
  <si>
    <t>6/30/2023</t>
  </si>
  <si>
    <t>9/30/2023</t>
  </si>
  <si>
    <t>12/31/2023</t>
  </si>
  <si>
    <t>3/31/2024</t>
  </si>
  <si>
    <t>6/30/2024</t>
  </si>
  <si>
    <t>9/30/2024</t>
  </si>
  <si>
    <t>12/31/2024</t>
  </si>
  <si>
    <t>Moving Average Method</t>
    <phoneticPr fontId="4" type="noConversion"/>
  </si>
  <si>
    <t>Key Parameters</t>
    <phoneticPr fontId="4" type="noConversion"/>
  </si>
  <si>
    <t>Period used for moving average calculation</t>
    <phoneticPr fontId="4" type="noConversion"/>
  </si>
  <si>
    <t>Trend Fitting Method</t>
    <phoneticPr fontId="4" type="noConversion"/>
  </si>
  <si>
    <t>Period Numbering</t>
    <phoneticPr fontId="4" type="noConversion"/>
  </si>
  <si>
    <t>QoQ % Change</t>
    <phoneticPr fontId="4" type="noConversion"/>
  </si>
  <si>
    <t>Holt's Exponential Smoothing</t>
    <phoneticPr fontId="4" type="noConversion"/>
  </si>
  <si>
    <t>ASE =</t>
    <phoneticPr fontId="4" type="noConversion"/>
  </si>
  <si>
    <t>Time Period</t>
  </si>
  <si>
    <t>Level</t>
    <phoneticPr fontId="4" type="noConversion"/>
  </si>
  <si>
    <t>Trend</t>
    <phoneticPr fontId="4" type="noConversion"/>
  </si>
  <si>
    <t>Winters Exponential Smoothing</t>
    <phoneticPr fontId="4" type="noConversion"/>
  </si>
  <si>
    <t>Trend calculation</t>
    <phoneticPr fontId="4" type="noConversion"/>
  </si>
  <si>
    <t>Quarter</t>
    <phoneticPr fontId="4" type="noConversion"/>
  </si>
  <si>
    <t>Year 2008</t>
    <phoneticPr fontId="4" type="noConversion"/>
  </si>
  <si>
    <t>Year 2009</t>
    <phoneticPr fontId="4" type="noConversion"/>
  </si>
  <si>
    <t>Variance</t>
    <phoneticPr fontId="4" type="noConversion"/>
  </si>
  <si>
    <t>initial trend</t>
  </si>
  <si>
    <t>Season</t>
    <phoneticPr fontId="4" type="noConversion"/>
  </si>
  <si>
    <t>Level parameter</t>
    <phoneticPr fontId="4" type="noConversion"/>
  </si>
  <si>
    <t>Trend parameter</t>
    <phoneticPr fontId="4" type="noConversion"/>
  </si>
  <si>
    <t>Season parameter</t>
    <phoneticPr fontId="4" type="noConversion"/>
  </si>
  <si>
    <t>avistaed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</si>
</sst>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76" formatCode="0.0"/>
    <numFmt numFmtId="177" formatCode="0.0000%"/>
    <numFmt numFmtId="178" formatCode="0.0_ "/>
    <numFmt numFmtId="179" formatCode="#,##0.0"/>
    <numFmt numFmtId="180" formatCode="#,##0.000"/>
  </numFmts>
  <fonts count="9" x14ac:knownFonts="1">
    <font>
      <sz val="11"/>
      <color theme="1"/>
      <name val="lato"/>
      <family val="2"/>
      <charset val="129"/>
    </font>
    <font>
      <sz val="11"/>
      <color theme="1"/>
      <name val="lato"/>
      <family val="2"/>
      <charset val="129"/>
    </font>
    <font>
      <b/>
      <sz val="22"/>
      <color theme="1"/>
      <name val="Lato"/>
      <family val="2"/>
    </font>
    <font>
      <sz val="8"/>
      <name val="lato"/>
      <family val="2"/>
      <charset val="129"/>
    </font>
    <font>
      <sz val="8"/>
      <name val="맑은 고딕"/>
      <family val="3"/>
      <charset val="129"/>
      <scheme val="minor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sz val="10"/>
      <color theme="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6" fillId="0" borderId="1" xfId="0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4" fontId="5" fillId="0" borderId="0" xfId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4" fontId="5" fillId="0" borderId="7" xfId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6" fillId="0" borderId="8" xfId="0" applyFont="1" applyBorder="1" applyAlignment="1"/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4" fontId="5" fillId="0" borderId="5" xfId="0" applyNumberFormat="1" applyFont="1" applyBorder="1" applyAlignment="1"/>
    <xf numFmtId="4" fontId="5" fillId="0" borderId="8" xfId="0" applyNumberFormat="1" applyFont="1" applyBorder="1" applyAlignment="1"/>
    <xf numFmtId="3" fontId="5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/>
    <xf numFmtId="176" fontId="5" fillId="0" borderId="7" xfId="0" applyNumberFormat="1" applyFont="1" applyBorder="1" applyAlignment="1">
      <alignment horizontal="right"/>
    </xf>
    <xf numFmtId="0" fontId="7" fillId="0" borderId="4" xfId="0" applyFont="1" applyBorder="1" applyAlignment="1"/>
    <xf numFmtId="0" fontId="7" fillId="0" borderId="5" xfId="0" applyFont="1" applyBorder="1" applyAlignment="1"/>
    <xf numFmtId="0" fontId="5" fillId="0" borderId="6" xfId="0" applyFont="1" applyBorder="1" applyAlignment="1"/>
    <xf numFmtId="3" fontId="5" fillId="0" borderId="8" xfId="0" applyNumberFormat="1" applyFont="1" applyBorder="1" applyAlignment="1"/>
    <xf numFmtId="3" fontId="5" fillId="0" borderId="0" xfId="0" applyNumberFormat="1" applyFont="1" applyAlignment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0" xfId="0" applyFont="1" applyFill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0" borderId="4" xfId="0" applyFont="1" applyBorder="1" applyAlignment="1"/>
    <xf numFmtId="3" fontId="5" fillId="0" borderId="5" xfId="0" applyNumberFormat="1" applyFont="1" applyBorder="1" applyAlignment="1"/>
    <xf numFmtId="0" fontId="5" fillId="0" borderId="7" xfId="0" applyFont="1" applyBorder="1" applyAlignment="1"/>
    <xf numFmtId="179" fontId="7" fillId="0" borderId="8" xfId="0" applyNumberFormat="1" applyFont="1" applyBorder="1" applyAlignment="1"/>
    <xf numFmtId="180" fontId="5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0" xfId="0" applyFont="1" applyAlignment="1"/>
    <xf numFmtId="3" fontId="7" fillId="0" borderId="5" xfId="0" applyNumberFormat="1" applyFont="1" applyBorder="1" applyAlignment="1">
      <alignment horizontal="right"/>
    </xf>
    <xf numFmtId="3" fontId="6" fillId="0" borderId="0" xfId="0" applyNumberFormat="1" applyFont="1" applyAlignment="1"/>
    <xf numFmtId="3" fontId="5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wrapText="1"/>
    </xf>
    <xf numFmtId="4" fontId="5" fillId="0" borderId="0" xfId="0" applyNumberFormat="1" applyFont="1" applyAlignment="1"/>
    <xf numFmtId="179" fontId="7" fillId="0" borderId="0" xfId="0" applyNumberFormat="1" applyFont="1" applyAlignment="1"/>
    <xf numFmtId="0" fontId="8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Average Method'!$B$4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'Simple Average Method'!$A$5:$A$72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'Simple Average Method'!$B$5:$B$72</c:f>
              <c:numCache>
                <c:formatCode>_("$"* #,##0.00_);_("$"* \(#,##0.00\);_("$"* "-"??_);_(@_)</c:formatCode>
                <c:ptCount val="68"/>
                <c:pt idx="0">
                  <c:v>367181.86960369721</c:v>
                </c:pt>
                <c:pt idx="1">
                  <c:v>589960.1411672812</c:v>
                </c:pt>
                <c:pt idx="2">
                  <c:v>570358.07470837981</c:v>
                </c:pt>
                <c:pt idx="3">
                  <c:v>669375.52686594799</c:v>
                </c:pt>
                <c:pt idx="4">
                  <c:v>697440.09591685981</c:v>
                </c:pt>
                <c:pt idx="5">
                  <c:v>426296.18759546801</c:v>
                </c:pt>
                <c:pt idx="6">
                  <c:v>638383.9492062144</c:v>
                </c:pt>
                <c:pt idx="7">
                  <c:v>564360.04809965752</c:v>
                </c:pt>
                <c:pt idx="8">
                  <c:v>504149.4615741577</c:v>
                </c:pt>
                <c:pt idx="9">
                  <c:v>657622.56339239329</c:v>
                </c:pt>
                <c:pt idx="10">
                  <c:v>517300.90048094653</c:v>
                </c:pt>
                <c:pt idx="11">
                  <c:v>494811.07920455188</c:v>
                </c:pt>
                <c:pt idx="12">
                  <c:v>474608.38244459964</c:v>
                </c:pt>
                <c:pt idx="13">
                  <c:v>414228.24791679531</c:v>
                </c:pt>
                <c:pt idx="14">
                  <c:v>638750.71203965135</c:v>
                </c:pt>
                <c:pt idx="15">
                  <c:v>559120.25812885631</c:v>
                </c:pt>
                <c:pt idx="16">
                  <c:v>412071.18114270642</c:v>
                </c:pt>
                <c:pt idx="17">
                  <c:v>565055.50231831521</c:v>
                </c:pt>
                <c:pt idx="18">
                  <c:v>418414.68840884417</c:v>
                </c:pt>
                <c:pt idx="19">
                  <c:v>446142.05320412666</c:v>
                </c:pt>
                <c:pt idx="20">
                  <c:v>650863.81722521409</c:v>
                </c:pt>
                <c:pt idx="21">
                  <c:v>452618.92877333239</c:v>
                </c:pt>
                <c:pt idx="22">
                  <c:v>637583.7393878065</c:v>
                </c:pt>
                <c:pt idx="23">
                  <c:v>472448.95098428614</c:v>
                </c:pt>
                <c:pt idx="24">
                  <c:v>619065.64509426616</c:v>
                </c:pt>
                <c:pt idx="25">
                  <c:v>412198.40126159042</c:v>
                </c:pt>
                <c:pt idx="26">
                  <c:v>706063.16070352122</c:v>
                </c:pt>
                <c:pt idx="27">
                  <c:v>596193.92699259706</c:v>
                </c:pt>
                <c:pt idx="28">
                  <c:v>578020.13101335987</c:v>
                </c:pt>
                <c:pt idx="29">
                  <c:v>663507.32153095677</c:v>
                </c:pt>
                <c:pt idx="30">
                  <c:v>595765.20938007534</c:v>
                </c:pt>
                <c:pt idx="31">
                  <c:v>658977.29213047214</c:v>
                </c:pt>
                <c:pt idx="32">
                  <c:v>389006.50464510918</c:v>
                </c:pt>
                <c:pt idx="33">
                  <c:v>762598.55189873278</c:v>
                </c:pt>
                <c:pt idx="34">
                  <c:v>704063.10909474641</c:v>
                </c:pt>
                <c:pt idx="35">
                  <c:v>574500.29556802846</c:v>
                </c:pt>
                <c:pt idx="36">
                  <c:v>562681.47558311839</c:v>
                </c:pt>
                <c:pt idx="37">
                  <c:v>556125.73772832192</c:v>
                </c:pt>
                <c:pt idx="38">
                  <c:v>492281.81081870943</c:v>
                </c:pt>
                <c:pt idx="39">
                  <c:v>631532.98027627543</c:v>
                </c:pt>
                <c:pt idx="40">
                  <c:v>688945.19712357223</c:v>
                </c:pt>
                <c:pt idx="41">
                  <c:v>526261.6424604822</c:v>
                </c:pt>
                <c:pt idx="42">
                  <c:v>634423.80918586068</c:v>
                </c:pt>
                <c:pt idx="43">
                  <c:v>672554.37455769069</c:v>
                </c:pt>
                <c:pt idx="44">
                  <c:v>590125.55096869264</c:v>
                </c:pt>
                <c:pt idx="45">
                  <c:v>591286.3754363535</c:v>
                </c:pt>
                <c:pt idx="46">
                  <c:v>657636.75150974095</c:v>
                </c:pt>
                <c:pt idx="47">
                  <c:v>566960.25707223825</c:v>
                </c:pt>
                <c:pt idx="48">
                  <c:v>505087.88730239403</c:v>
                </c:pt>
                <c:pt idx="49">
                  <c:v>500867.98650026694</c:v>
                </c:pt>
                <c:pt idx="50">
                  <c:v>623639.65765852854</c:v>
                </c:pt>
                <c:pt idx="51">
                  <c:v>894875.31580543518</c:v>
                </c:pt>
                <c:pt idx="52">
                  <c:v>748345.16921127588</c:v>
                </c:pt>
                <c:pt idx="53">
                  <c:v>596838.7769260481</c:v>
                </c:pt>
                <c:pt idx="54">
                  <c:v>497398.99180876464</c:v>
                </c:pt>
                <c:pt idx="55">
                  <c:v>558366.75086338446</c:v>
                </c:pt>
                <c:pt idx="56">
                  <c:v>587742.5384258423</c:v>
                </c:pt>
                <c:pt idx="57">
                  <c:v>731965.46067065001</c:v>
                </c:pt>
                <c:pt idx="58">
                  <c:v>581399.97703419439</c:v>
                </c:pt>
                <c:pt idx="59">
                  <c:v>667860.23593321815</c:v>
                </c:pt>
                <c:pt idx="60">
                  <c:v>625780.40809766762</c:v>
                </c:pt>
                <c:pt idx="61">
                  <c:v>531840.88313882612</c:v>
                </c:pt>
                <c:pt idx="62">
                  <c:v>328022.19278691709</c:v>
                </c:pt>
                <c:pt idx="63">
                  <c:v>393035.92997184396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386-BAF6-4924B1FAE189}"/>
            </c:ext>
          </c:extLst>
        </c:ser>
        <c:ser>
          <c:idx val="1"/>
          <c:order val="1"/>
          <c:tx>
            <c:strRef>
              <c:f>'Simple Average Method'!$C$4</c:f>
              <c:strCache>
                <c:ptCount val="1"/>
                <c:pt idx="0">
                  <c:v>Projected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'Simple Average Method'!$A$5:$A$72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'Simple Average Method'!$C$5:$C$72</c:f>
              <c:numCache>
                <c:formatCode>_("$"* #,##0.00_);_("$"* \(#,##0.00\);_("$"* "-"??_);_(@_)</c:formatCode>
                <c:ptCount val="68"/>
                <c:pt idx="0">
                  <c:v>572546.71928062278</c:v>
                </c:pt>
                <c:pt idx="1">
                  <c:v>572546.71928062278</c:v>
                </c:pt>
                <c:pt idx="2">
                  <c:v>572546.71928062278</c:v>
                </c:pt>
                <c:pt idx="3">
                  <c:v>572546.71928062278</c:v>
                </c:pt>
                <c:pt idx="4">
                  <c:v>572546.71928062278</c:v>
                </c:pt>
                <c:pt idx="5">
                  <c:v>572546.71928062278</c:v>
                </c:pt>
                <c:pt idx="6">
                  <c:v>572546.71928062278</c:v>
                </c:pt>
                <c:pt idx="7">
                  <c:v>572546.71928062278</c:v>
                </c:pt>
                <c:pt idx="8">
                  <c:v>572546.71928062278</c:v>
                </c:pt>
                <c:pt idx="9">
                  <c:v>572546.71928062278</c:v>
                </c:pt>
                <c:pt idx="10">
                  <c:v>572546.71928062278</c:v>
                </c:pt>
                <c:pt idx="11">
                  <c:v>572546.71928062278</c:v>
                </c:pt>
                <c:pt idx="12">
                  <c:v>572546.71928062278</c:v>
                </c:pt>
                <c:pt idx="13">
                  <c:v>572546.71928062278</c:v>
                </c:pt>
                <c:pt idx="14">
                  <c:v>572546.71928062278</c:v>
                </c:pt>
                <c:pt idx="15">
                  <c:v>572546.71928062278</c:v>
                </c:pt>
                <c:pt idx="16">
                  <c:v>572546.71928062278</c:v>
                </c:pt>
                <c:pt idx="17">
                  <c:v>572546.71928062278</c:v>
                </c:pt>
                <c:pt idx="18">
                  <c:v>572546.71928062278</c:v>
                </c:pt>
                <c:pt idx="19">
                  <c:v>572546.71928062278</c:v>
                </c:pt>
                <c:pt idx="20">
                  <c:v>572546.71928062278</c:v>
                </c:pt>
                <c:pt idx="21">
                  <c:v>572546.71928062278</c:v>
                </c:pt>
                <c:pt idx="22">
                  <c:v>572546.71928062278</c:v>
                </c:pt>
                <c:pt idx="23">
                  <c:v>572546.71928062278</c:v>
                </c:pt>
                <c:pt idx="24">
                  <c:v>572546.71928062278</c:v>
                </c:pt>
                <c:pt idx="25">
                  <c:v>572546.71928062278</c:v>
                </c:pt>
                <c:pt idx="26">
                  <c:v>572546.71928062278</c:v>
                </c:pt>
                <c:pt idx="27">
                  <c:v>572546.71928062278</c:v>
                </c:pt>
                <c:pt idx="28">
                  <c:v>572546.71928062278</c:v>
                </c:pt>
                <c:pt idx="29">
                  <c:v>572546.71928062278</c:v>
                </c:pt>
                <c:pt idx="30">
                  <c:v>572546.71928062278</c:v>
                </c:pt>
                <c:pt idx="31">
                  <c:v>572546.71928062278</c:v>
                </c:pt>
                <c:pt idx="32">
                  <c:v>572546.71928062278</c:v>
                </c:pt>
                <c:pt idx="33">
                  <c:v>572546.71928062278</c:v>
                </c:pt>
                <c:pt idx="34">
                  <c:v>572546.71928062278</c:v>
                </c:pt>
                <c:pt idx="35">
                  <c:v>572546.71928062278</c:v>
                </c:pt>
                <c:pt idx="36">
                  <c:v>572546.71928062278</c:v>
                </c:pt>
                <c:pt idx="37">
                  <c:v>572546.71928062278</c:v>
                </c:pt>
                <c:pt idx="38">
                  <c:v>572546.71928062278</c:v>
                </c:pt>
                <c:pt idx="39">
                  <c:v>572546.71928062278</c:v>
                </c:pt>
                <c:pt idx="40">
                  <c:v>572546.71928062278</c:v>
                </c:pt>
                <c:pt idx="41">
                  <c:v>572546.71928062278</c:v>
                </c:pt>
                <c:pt idx="42">
                  <c:v>572546.71928062278</c:v>
                </c:pt>
                <c:pt idx="43">
                  <c:v>572546.71928062278</c:v>
                </c:pt>
                <c:pt idx="44">
                  <c:v>572546.71928062278</c:v>
                </c:pt>
                <c:pt idx="45">
                  <c:v>572546.71928062278</c:v>
                </c:pt>
                <c:pt idx="46">
                  <c:v>572546.71928062278</c:v>
                </c:pt>
                <c:pt idx="47">
                  <c:v>572546.71928062278</c:v>
                </c:pt>
                <c:pt idx="48">
                  <c:v>572546.71928062278</c:v>
                </c:pt>
                <c:pt idx="49">
                  <c:v>572546.71928062278</c:v>
                </c:pt>
                <c:pt idx="50">
                  <c:v>572546.71928062278</c:v>
                </c:pt>
                <c:pt idx="51">
                  <c:v>572546.71928062278</c:v>
                </c:pt>
                <c:pt idx="52">
                  <c:v>572546.71928062278</c:v>
                </c:pt>
                <c:pt idx="53">
                  <c:v>572546.71928062278</c:v>
                </c:pt>
                <c:pt idx="54">
                  <c:v>572546.71928062278</c:v>
                </c:pt>
                <c:pt idx="55">
                  <c:v>572546.71928062278</c:v>
                </c:pt>
                <c:pt idx="56">
                  <c:v>572546.71928062278</c:v>
                </c:pt>
                <c:pt idx="57">
                  <c:v>572546.71928062278</c:v>
                </c:pt>
                <c:pt idx="58">
                  <c:v>572546.71928062278</c:v>
                </c:pt>
                <c:pt idx="59">
                  <c:v>572546.71928062278</c:v>
                </c:pt>
                <c:pt idx="60">
                  <c:v>572546.71928062278</c:v>
                </c:pt>
                <c:pt idx="61">
                  <c:v>572546.71928062278</c:v>
                </c:pt>
                <c:pt idx="62">
                  <c:v>572546.71928062278</c:v>
                </c:pt>
                <c:pt idx="63">
                  <c:v>572546.71928062278</c:v>
                </c:pt>
                <c:pt idx="64">
                  <c:v>572546.71928062278</c:v>
                </c:pt>
                <c:pt idx="65">
                  <c:v>572546.71928062278</c:v>
                </c:pt>
                <c:pt idx="66">
                  <c:v>572546.71928062278</c:v>
                </c:pt>
                <c:pt idx="67">
                  <c:v>572546.71928062278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7-4386-BAF6-4924B1FA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10368"/>
        <c:axId val="362515648"/>
      </c:lineChart>
      <c:catAx>
        <c:axId val="3625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62515648"/>
        <c:crosses val="autoZero"/>
        <c:auto val="1"/>
        <c:lblAlgn val="ctr"/>
        <c:lblOffset val="100"/>
        <c:noMultiLvlLbl val="0"/>
      </c:catAx>
      <c:valAx>
        <c:axId val="362515648"/>
        <c:scaling>
          <c:orientation val="minMax"/>
          <c:max val="900000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3625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'Moving Average Method'!$B$7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'Moving Average Method'!$A$8:$A$75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'Moving Average Method'!$B$8:$B$75</c:f>
              <c:numCache>
                <c:formatCode>_("$"* #,##0.00_);_("$"* \(#,##0.00\);_("$"* "-"??_);_(@_)</c:formatCode>
                <c:ptCount val="68"/>
                <c:pt idx="0">
                  <c:v>367181.86960369721</c:v>
                </c:pt>
                <c:pt idx="1">
                  <c:v>589960.1411672812</c:v>
                </c:pt>
                <c:pt idx="2">
                  <c:v>570358.07470837981</c:v>
                </c:pt>
                <c:pt idx="3">
                  <c:v>669375.52686594799</c:v>
                </c:pt>
                <c:pt idx="4">
                  <c:v>697440.09591685981</c:v>
                </c:pt>
                <c:pt idx="5">
                  <c:v>426296.18759546801</c:v>
                </c:pt>
                <c:pt idx="6">
                  <c:v>638383.9492062144</c:v>
                </c:pt>
                <c:pt idx="7">
                  <c:v>564360.04809965752</c:v>
                </c:pt>
                <c:pt idx="8">
                  <c:v>504149.4615741577</c:v>
                </c:pt>
                <c:pt idx="9">
                  <c:v>657622.56339239329</c:v>
                </c:pt>
                <c:pt idx="10">
                  <c:v>517300.90048094653</c:v>
                </c:pt>
                <c:pt idx="11">
                  <c:v>494811.07920455188</c:v>
                </c:pt>
                <c:pt idx="12">
                  <c:v>474608.38244459964</c:v>
                </c:pt>
                <c:pt idx="13">
                  <c:v>414228.24791679531</c:v>
                </c:pt>
                <c:pt idx="14">
                  <c:v>638750.71203965135</c:v>
                </c:pt>
                <c:pt idx="15">
                  <c:v>559120.25812885631</c:v>
                </c:pt>
                <c:pt idx="16">
                  <c:v>412071.18114270642</c:v>
                </c:pt>
                <c:pt idx="17">
                  <c:v>565055.50231831521</c:v>
                </c:pt>
                <c:pt idx="18">
                  <c:v>418414.68840884417</c:v>
                </c:pt>
                <c:pt idx="19">
                  <c:v>446142.05320412666</c:v>
                </c:pt>
                <c:pt idx="20">
                  <c:v>650863.81722521409</c:v>
                </c:pt>
                <c:pt idx="21">
                  <c:v>452618.92877333239</c:v>
                </c:pt>
                <c:pt idx="22">
                  <c:v>637583.7393878065</c:v>
                </c:pt>
                <c:pt idx="23">
                  <c:v>472448.95098428614</c:v>
                </c:pt>
                <c:pt idx="24">
                  <c:v>619065.64509426616</c:v>
                </c:pt>
                <c:pt idx="25">
                  <c:v>412198.40126159042</c:v>
                </c:pt>
                <c:pt idx="26">
                  <c:v>706063.16070352122</c:v>
                </c:pt>
                <c:pt idx="27">
                  <c:v>596193.92699259706</c:v>
                </c:pt>
                <c:pt idx="28">
                  <c:v>578020.13101335987</c:v>
                </c:pt>
                <c:pt idx="29">
                  <c:v>663507.32153095677</c:v>
                </c:pt>
                <c:pt idx="30">
                  <c:v>595765.20938007534</c:v>
                </c:pt>
                <c:pt idx="31">
                  <c:v>658977.29213047214</c:v>
                </c:pt>
                <c:pt idx="32">
                  <c:v>389006.50464510918</c:v>
                </c:pt>
                <c:pt idx="33">
                  <c:v>762598.55189873278</c:v>
                </c:pt>
                <c:pt idx="34">
                  <c:v>704063.10909474641</c:v>
                </c:pt>
                <c:pt idx="35">
                  <c:v>574500.29556802846</c:v>
                </c:pt>
                <c:pt idx="36">
                  <c:v>562681.47558311839</c:v>
                </c:pt>
                <c:pt idx="37">
                  <c:v>556125.73772832192</c:v>
                </c:pt>
                <c:pt idx="38">
                  <c:v>492281.81081870943</c:v>
                </c:pt>
                <c:pt idx="39">
                  <c:v>631532.98027627543</c:v>
                </c:pt>
                <c:pt idx="40">
                  <c:v>688945.19712357223</c:v>
                </c:pt>
                <c:pt idx="41">
                  <c:v>526261.6424604822</c:v>
                </c:pt>
                <c:pt idx="42">
                  <c:v>634423.80918586068</c:v>
                </c:pt>
                <c:pt idx="43">
                  <c:v>672554.37455769069</c:v>
                </c:pt>
                <c:pt idx="44">
                  <c:v>590125.55096869264</c:v>
                </c:pt>
                <c:pt idx="45">
                  <c:v>591286.3754363535</c:v>
                </c:pt>
                <c:pt idx="46">
                  <c:v>657636.75150974095</c:v>
                </c:pt>
                <c:pt idx="47">
                  <c:v>566960.25707223825</c:v>
                </c:pt>
                <c:pt idx="48">
                  <c:v>505087.88730239403</c:v>
                </c:pt>
                <c:pt idx="49">
                  <c:v>500867.98650026694</c:v>
                </c:pt>
                <c:pt idx="50">
                  <c:v>623639.65765852854</c:v>
                </c:pt>
                <c:pt idx="51">
                  <c:v>894875.31580543518</c:v>
                </c:pt>
                <c:pt idx="52">
                  <c:v>748345.16921127588</c:v>
                </c:pt>
                <c:pt idx="53">
                  <c:v>596838.7769260481</c:v>
                </c:pt>
                <c:pt idx="54">
                  <c:v>497398.99180876464</c:v>
                </c:pt>
                <c:pt idx="55">
                  <c:v>558366.75086338446</c:v>
                </c:pt>
                <c:pt idx="56">
                  <c:v>587742.5384258423</c:v>
                </c:pt>
                <c:pt idx="57">
                  <c:v>731965.46067065001</c:v>
                </c:pt>
                <c:pt idx="58">
                  <c:v>581399.97703419439</c:v>
                </c:pt>
                <c:pt idx="59">
                  <c:v>667860.23593321815</c:v>
                </c:pt>
                <c:pt idx="60">
                  <c:v>625780.40809766762</c:v>
                </c:pt>
                <c:pt idx="61">
                  <c:v>531840.88313882612</c:v>
                </c:pt>
                <c:pt idx="62">
                  <c:v>328022.19278691709</c:v>
                </c:pt>
                <c:pt idx="63">
                  <c:v>393035.92997184396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1-4ED7-9B38-1C3E6189EE8C}"/>
            </c:ext>
          </c:extLst>
        </c:ser>
        <c:ser>
          <c:idx val="1"/>
          <c:order val="1"/>
          <c:tx>
            <c:strRef>
              <c:f>'Moving Average Method'!$C$7</c:f>
              <c:strCache>
                <c:ptCount val="1"/>
                <c:pt idx="0">
                  <c:v>Projected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'Moving Average Method'!$A$8:$A$75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'Moving Average Method'!$C$8:$C$75</c:f>
              <c:numCache>
                <c:formatCode>_("$"* #,##0.00_);_("$"* \(#,##0.00\);_("$"* "-"??_);_(@_)</c:formatCode>
                <c:ptCount val="68"/>
                <c:pt idx="4">
                  <c:v>549218.90308632655</c:v>
                </c:pt>
                <c:pt idx="5">
                  <c:v>631783.4596646172</c:v>
                </c:pt>
                <c:pt idx="6">
                  <c:v>590867.4712716639</c:v>
                </c:pt>
                <c:pt idx="7">
                  <c:v>607873.93989612255</c:v>
                </c:pt>
                <c:pt idx="8">
                  <c:v>581620.07020454993</c:v>
                </c:pt>
                <c:pt idx="9">
                  <c:v>533297.41161887441</c:v>
                </c:pt>
                <c:pt idx="10">
                  <c:v>591129.00556810573</c:v>
                </c:pt>
                <c:pt idx="11">
                  <c:v>560858.24338678876</c:v>
                </c:pt>
                <c:pt idx="12">
                  <c:v>543471.00116301235</c:v>
                </c:pt>
                <c:pt idx="13">
                  <c:v>536085.73138062283</c:v>
                </c:pt>
                <c:pt idx="14">
                  <c:v>475237.15251172334</c:v>
                </c:pt>
                <c:pt idx="15">
                  <c:v>505599.60540139955</c:v>
                </c:pt>
                <c:pt idx="16">
                  <c:v>521676.90013247565</c:v>
                </c:pt>
                <c:pt idx="17">
                  <c:v>506042.59980700235</c:v>
                </c:pt>
                <c:pt idx="18">
                  <c:v>543749.41340738232</c:v>
                </c:pt>
                <c:pt idx="19">
                  <c:v>488665.40749968053</c:v>
                </c:pt>
                <c:pt idx="20">
                  <c:v>460420.85626849812</c:v>
                </c:pt>
                <c:pt idx="21">
                  <c:v>520119.01528912503</c:v>
                </c:pt>
                <c:pt idx="22">
                  <c:v>492009.87190287933</c:v>
                </c:pt>
                <c:pt idx="23">
                  <c:v>546802.13464761991</c:v>
                </c:pt>
                <c:pt idx="24">
                  <c:v>553378.85909265978</c:v>
                </c:pt>
                <c:pt idx="25">
                  <c:v>545429.3160599228</c:v>
                </c:pt>
                <c:pt idx="26">
                  <c:v>535324.18418198731</c:v>
                </c:pt>
                <c:pt idx="27">
                  <c:v>552444.03951091599</c:v>
                </c:pt>
                <c:pt idx="28">
                  <c:v>583380.28351299372</c:v>
                </c:pt>
                <c:pt idx="29">
                  <c:v>573118.90499276714</c:v>
                </c:pt>
                <c:pt idx="30">
                  <c:v>635946.13506010873</c:v>
                </c:pt>
                <c:pt idx="31">
                  <c:v>608371.64722924726</c:v>
                </c:pt>
                <c:pt idx="32">
                  <c:v>624067.48851371603</c:v>
                </c:pt>
                <c:pt idx="33">
                  <c:v>576814.08192165336</c:v>
                </c:pt>
                <c:pt idx="34">
                  <c:v>601586.88951359736</c:v>
                </c:pt>
                <c:pt idx="35">
                  <c:v>628661.36444226513</c:v>
                </c:pt>
                <c:pt idx="36">
                  <c:v>607542.11530165421</c:v>
                </c:pt>
                <c:pt idx="37">
                  <c:v>650960.85803615651</c:v>
                </c:pt>
                <c:pt idx="38">
                  <c:v>599342.6544935538</c:v>
                </c:pt>
                <c:pt idx="39">
                  <c:v>546397.32992454455</c:v>
                </c:pt>
                <c:pt idx="40">
                  <c:v>560655.50110160629</c:v>
                </c:pt>
                <c:pt idx="41">
                  <c:v>592221.43148671975</c:v>
                </c:pt>
                <c:pt idx="42">
                  <c:v>584755.40766975982</c:v>
                </c:pt>
                <c:pt idx="43">
                  <c:v>620290.90726154763</c:v>
                </c:pt>
                <c:pt idx="44">
                  <c:v>630546.25583190145</c:v>
                </c:pt>
                <c:pt idx="45">
                  <c:v>605841.34429318155</c:v>
                </c:pt>
                <c:pt idx="46">
                  <c:v>622097.52753714938</c:v>
                </c:pt>
                <c:pt idx="47">
                  <c:v>627900.76311811944</c:v>
                </c:pt>
                <c:pt idx="48">
                  <c:v>601502.23374675633</c:v>
                </c:pt>
                <c:pt idx="49">
                  <c:v>580242.81783018168</c:v>
                </c:pt>
                <c:pt idx="50">
                  <c:v>557638.22059616004</c:v>
                </c:pt>
                <c:pt idx="51">
                  <c:v>549138.94713335694</c:v>
                </c:pt>
                <c:pt idx="52">
                  <c:v>631117.71181665617</c:v>
                </c:pt>
                <c:pt idx="53">
                  <c:v>691932.03229387663</c:v>
                </c:pt>
                <c:pt idx="54">
                  <c:v>715924.72990032192</c:v>
                </c:pt>
                <c:pt idx="55">
                  <c:v>684364.56343788095</c:v>
                </c:pt>
                <c:pt idx="56">
                  <c:v>600237.42220236827</c:v>
                </c:pt>
                <c:pt idx="57">
                  <c:v>560086.76450600987</c:v>
                </c:pt>
                <c:pt idx="58">
                  <c:v>593868.43544216035</c:v>
                </c:pt>
                <c:pt idx="59">
                  <c:v>614868.68174851779</c:v>
                </c:pt>
                <c:pt idx="60">
                  <c:v>642242.05301597621</c:v>
                </c:pt>
                <c:pt idx="61">
                  <c:v>651751.52043393254</c:v>
                </c:pt>
                <c:pt idx="62">
                  <c:v>601720.37605097657</c:v>
                </c:pt>
                <c:pt idx="63">
                  <c:v>538375.92998915724</c:v>
                </c:pt>
                <c:pt idx="64">
                  <c:v>469669.8534988137</c:v>
                </c:pt>
                <c:pt idx="65">
                  <c:v>469669.8534988137</c:v>
                </c:pt>
                <c:pt idx="66">
                  <c:v>469669.8534988137</c:v>
                </c:pt>
                <c:pt idx="67">
                  <c:v>469669.8534988137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1-4ED7-9B38-1C3E6189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254992"/>
        <c:axId val="710257872"/>
      </c:lineChart>
      <c:catAx>
        <c:axId val="7102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710257872"/>
        <c:crosses val="autoZero"/>
        <c:auto val="1"/>
        <c:lblAlgn val="ctr"/>
        <c:lblOffset val="100"/>
        <c:noMultiLvlLbl val="0"/>
      </c:catAx>
      <c:valAx>
        <c:axId val="710257872"/>
        <c:scaling>
          <c:orientation val="minMax"/>
          <c:max val="900000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7102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Fitting Method'!$C$4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7137798021350692"/>
                  <c:y val="7.5050262870968382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Lato" panose="020F0502020204030203" pitchFamily="34" charset="0"/>
                        <a:ea typeface="Lato" panose="020F0502020204030203" pitchFamily="34" charset="0"/>
                        <a:cs typeface="Lato" panose="020F0502020204030203" pitchFamily="34" charset="0"/>
                      </a:defRPr>
                    </a:pPr>
                    <a:r>
                      <a:rPr lang="en-US" altLang="ko-KR" sz="2000" baseline="0"/>
                      <a:t>y = 1080.1x + 362497</a:t>
                    </a:r>
                    <a:endParaRPr lang="en-US" altLang="ko-KR" sz="20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ko-KR"/>
                </a:p>
              </c:txPr>
            </c:trendlineLbl>
          </c:trendline>
          <c:cat>
            <c:strRef>
              <c:f>'Trend Fitting Method'!$A$5:$A$72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'Trend Fitting Method'!$C$5:$C$72</c:f>
              <c:numCache>
                <c:formatCode>_("$"* #,##0.00_);_("$"* \(#,##0.00\);_("$"* "-"??_);_(@_)</c:formatCode>
                <c:ptCount val="68"/>
                <c:pt idx="0">
                  <c:v>367181.86960369721</c:v>
                </c:pt>
                <c:pt idx="1">
                  <c:v>367328.74235153868</c:v>
                </c:pt>
                <c:pt idx="2">
                  <c:v>368669.49226112175</c:v>
                </c:pt>
                <c:pt idx="3">
                  <c:v>368922.95253705123</c:v>
                </c:pt>
                <c:pt idx="4">
                  <c:v>370735.28654138953</c:v>
                </c:pt>
                <c:pt idx="5">
                  <c:v>370860.40970059729</c:v>
                </c:pt>
                <c:pt idx="6">
                  <c:v>370484.91353577544</c:v>
                </c:pt>
                <c:pt idx="7">
                  <c:v>370647.00068544736</c:v>
                </c:pt>
                <c:pt idx="8">
                  <c:v>370470.94336012175</c:v>
                </c:pt>
                <c:pt idx="9">
                  <c:v>370818.25986952189</c:v>
                </c:pt>
                <c:pt idx="10">
                  <c:v>370646.75642433221</c:v>
                </c:pt>
                <c:pt idx="11">
                  <c:v>371017.40318075649</c:v>
                </c:pt>
                <c:pt idx="12">
                  <c:v>372353.06583220721</c:v>
                </c:pt>
                <c:pt idx="13">
                  <c:v>374051.92669506668</c:v>
                </c:pt>
                <c:pt idx="14">
                  <c:v>375337.73019308096</c:v>
                </c:pt>
                <c:pt idx="15">
                  <c:v>377223.80228730122</c:v>
                </c:pt>
                <c:pt idx="16">
                  <c:v>379430.56153068191</c:v>
                </c:pt>
                <c:pt idx="17">
                  <c:v>379890.6210865379</c:v>
                </c:pt>
                <c:pt idx="18">
                  <c:v>381609.62614695443</c:v>
                </c:pt>
                <c:pt idx="19">
                  <c:v>383374.57066788414</c:v>
                </c:pt>
                <c:pt idx="20">
                  <c:v>384855.35494708887</c:v>
                </c:pt>
                <c:pt idx="21">
                  <c:v>385687.604652162</c:v>
                </c:pt>
                <c:pt idx="22">
                  <c:v>387563.01062978315</c:v>
                </c:pt>
                <c:pt idx="23">
                  <c:v>388309.06942524546</c:v>
                </c:pt>
                <c:pt idx="24">
                  <c:v>389896.28274652117</c:v>
                </c:pt>
                <c:pt idx="25">
                  <c:v>392318.5134030839</c:v>
                </c:pt>
                <c:pt idx="26">
                  <c:v>392931.51108027616</c:v>
                </c:pt>
                <c:pt idx="27">
                  <c:v>394375.53438349621</c:v>
                </c:pt>
                <c:pt idx="28">
                  <c:v>395918.52866177162</c:v>
                </c:pt>
                <c:pt idx="29">
                  <c:v>395473.12031702709</c:v>
                </c:pt>
                <c:pt idx="30">
                  <c:v>395166.62864878139</c:v>
                </c:pt>
                <c:pt idx="31">
                  <c:v>396500.31602047099</c:v>
                </c:pt>
                <c:pt idx="32">
                  <c:v>398373.78001366777</c:v>
                </c:pt>
                <c:pt idx="33">
                  <c:v>399125.71052344359</c:v>
                </c:pt>
                <c:pt idx="34">
                  <c:v>399609.65044745331</c:v>
                </c:pt>
                <c:pt idx="35">
                  <c:v>401812.49864554493</c:v>
                </c:pt>
                <c:pt idx="36">
                  <c:v>404102.82988782454</c:v>
                </c:pt>
                <c:pt idx="37">
                  <c:v>405345.44608972955</c:v>
                </c:pt>
                <c:pt idx="38">
                  <c:v>405274.51063666382</c:v>
                </c:pt>
                <c:pt idx="39">
                  <c:v>407001.99323825265</c:v>
                </c:pt>
                <c:pt idx="40">
                  <c:v>408273.87446712219</c:v>
                </c:pt>
                <c:pt idx="41">
                  <c:v>409825.31519009726</c:v>
                </c:pt>
                <c:pt idx="42">
                  <c:v>411444.12518509809</c:v>
                </c:pt>
                <c:pt idx="43">
                  <c:v>413424.2000375514</c:v>
                </c:pt>
                <c:pt idx="44">
                  <c:v>415253.60212271754</c:v>
                </c:pt>
                <c:pt idx="45">
                  <c:v>414734.53512006416</c:v>
                </c:pt>
                <c:pt idx="46">
                  <c:v>415413.66292132327</c:v>
                </c:pt>
                <c:pt idx="47">
                  <c:v>414972.28590446938</c:v>
                </c:pt>
                <c:pt idx="48">
                  <c:v>414920.41436873132</c:v>
                </c:pt>
                <c:pt idx="49">
                  <c:v>415231.6046795079</c:v>
                </c:pt>
                <c:pt idx="50">
                  <c:v>415880.4040618196</c:v>
                </c:pt>
                <c:pt idx="51">
                  <c:v>417918.21804172249</c:v>
                </c:pt>
                <c:pt idx="52">
                  <c:v>420091.39277553948</c:v>
                </c:pt>
                <c:pt idx="53">
                  <c:v>419802.57994300633</c:v>
                </c:pt>
                <c:pt idx="54">
                  <c:v>422022.28608445491</c:v>
                </c:pt>
                <c:pt idx="55">
                  <c:v>424216.80197209411</c:v>
                </c:pt>
                <c:pt idx="56">
                  <c:v>424365.27785278438</c:v>
                </c:pt>
                <c:pt idx="57">
                  <c:v>424100.0495541264</c:v>
                </c:pt>
                <c:pt idx="58">
                  <c:v>424449.93209500855</c:v>
                </c:pt>
                <c:pt idx="59">
                  <c:v>424826.63140974287</c:v>
                </c:pt>
                <c:pt idx="60">
                  <c:v>426653.38592480472</c:v>
                </c:pt>
                <c:pt idx="61">
                  <c:v>428034.67626173625</c:v>
                </c:pt>
                <c:pt idx="62">
                  <c:v>429500.6950279327</c:v>
                </c:pt>
                <c:pt idx="63">
                  <c:v>430408.01524617919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3-4067-B2F3-2A1469F5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72576"/>
        <c:axId val="71792496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'Trend Fitting Method'!$E$4</c15:sqref>
                        </c15:formulaRef>
                      </c:ext>
                    </c:extLst>
                    <c:strCache>
                      <c:ptCount val="1"/>
                      <c:pt idx="0">
                        <c:v>Projected Revenue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'Trend Fitting Method'!$A$5:$A$72</c15:sqref>
                        </c15:formulaRef>
                      </c:ext>
                    </c:extLst>
                    <c:strCache>
                      <c:ptCount val="68"/>
                      <c:pt idx="0">
                        <c:v>3/31/2008</c:v>
                      </c:pt>
                      <c:pt idx="1">
                        <c:v>6/30/2008</c:v>
                      </c:pt>
                      <c:pt idx="2">
                        <c:v>9/30/2008</c:v>
                      </c:pt>
                      <c:pt idx="3">
                        <c:v>12/31/2008</c:v>
                      </c:pt>
                      <c:pt idx="4">
                        <c:v>3/31/2009</c:v>
                      </c:pt>
                      <c:pt idx="5">
                        <c:v>6/30/2009</c:v>
                      </c:pt>
                      <c:pt idx="6">
                        <c:v>9/30/2009</c:v>
                      </c:pt>
                      <c:pt idx="7">
                        <c:v>12/31/2009</c:v>
                      </c:pt>
                      <c:pt idx="8">
                        <c:v>3/31/2010</c:v>
                      </c:pt>
                      <c:pt idx="9">
                        <c:v>6/30/2010</c:v>
                      </c:pt>
                      <c:pt idx="10">
                        <c:v>9/30/2010</c:v>
                      </c:pt>
                      <c:pt idx="11">
                        <c:v>12/31/2010</c:v>
                      </c:pt>
                      <c:pt idx="12">
                        <c:v>3/31/2011</c:v>
                      </c:pt>
                      <c:pt idx="13">
                        <c:v>6/30/2011</c:v>
                      </c:pt>
                      <c:pt idx="14">
                        <c:v>9/30/2011</c:v>
                      </c:pt>
                      <c:pt idx="15">
                        <c:v>12/31/2011</c:v>
                      </c:pt>
                      <c:pt idx="16">
                        <c:v>3/31/2012</c:v>
                      </c:pt>
                      <c:pt idx="17">
                        <c:v>6/30/2012</c:v>
                      </c:pt>
                      <c:pt idx="18">
                        <c:v>9/30/2012</c:v>
                      </c:pt>
                      <c:pt idx="19">
                        <c:v>12/31/2012</c:v>
                      </c:pt>
                      <c:pt idx="20">
                        <c:v>3/31/2013</c:v>
                      </c:pt>
                      <c:pt idx="21">
                        <c:v>6/30/2013</c:v>
                      </c:pt>
                      <c:pt idx="22">
                        <c:v>9/30/2013</c:v>
                      </c:pt>
                      <c:pt idx="23">
                        <c:v>12/31/2013</c:v>
                      </c:pt>
                      <c:pt idx="24">
                        <c:v>3/31/2014</c:v>
                      </c:pt>
                      <c:pt idx="25">
                        <c:v>6/30/2014</c:v>
                      </c:pt>
                      <c:pt idx="26">
                        <c:v>9/30/2014</c:v>
                      </c:pt>
                      <c:pt idx="27">
                        <c:v>12/31/2014</c:v>
                      </c:pt>
                      <c:pt idx="28">
                        <c:v>3/31/2015</c:v>
                      </c:pt>
                      <c:pt idx="29">
                        <c:v>6/30/2015</c:v>
                      </c:pt>
                      <c:pt idx="30">
                        <c:v>9/30/2015</c:v>
                      </c:pt>
                      <c:pt idx="31">
                        <c:v>12/31/2015</c:v>
                      </c:pt>
                      <c:pt idx="32">
                        <c:v>3/31/2016</c:v>
                      </c:pt>
                      <c:pt idx="33">
                        <c:v>6/30/2016</c:v>
                      </c:pt>
                      <c:pt idx="34">
                        <c:v>9/30/2016</c:v>
                      </c:pt>
                      <c:pt idx="35">
                        <c:v>12/31/2016</c:v>
                      </c:pt>
                      <c:pt idx="36">
                        <c:v>3/31/2017</c:v>
                      </c:pt>
                      <c:pt idx="37">
                        <c:v>6/30/2017</c:v>
                      </c:pt>
                      <c:pt idx="38">
                        <c:v>9/30/2017</c:v>
                      </c:pt>
                      <c:pt idx="39">
                        <c:v>12/31/2017</c:v>
                      </c:pt>
                      <c:pt idx="40">
                        <c:v>3/31/2018</c:v>
                      </c:pt>
                      <c:pt idx="41">
                        <c:v>6/30/2018</c:v>
                      </c:pt>
                      <c:pt idx="42">
                        <c:v>9/30/2018</c:v>
                      </c:pt>
                      <c:pt idx="43">
                        <c:v>12/31/2018</c:v>
                      </c:pt>
                      <c:pt idx="44">
                        <c:v>3/31/2019</c:v>
                      </c:pt>
                      <c:pt idx="45">
                        <c:v>6/30/2019</c:v>
                      </c:pt>
                      <c:pt idx="46">
                        <c:v>9/30/2019</c:v>
                      </c:pt>
                      <c:pt idx="47">
                        <c:v>12/31/2019</c:v>
                      </c:pt>
                      <c:pt idx="48">
                        <c:v>3/31/2020</c:v>
                      </c:pt>
                      <c:pt idx="49">
                        <c:v>6/30/2020</c:v>
                      </c:pt>
                      <c:pt idx="50">
                        <c:v>9/30/2020</c:v>
                      </c:pt>
                      <c:pt idx="51">
                        <c:v>12/31/2020</c:v>
                      </c:pt>
                      <c:pt idx="52">
                        <c:v>3/31/2021</c:v>
                      </c:pt>
                      <c:pt idx="53">
                        <c:v>6/30/2021</c:v>
                      </c:pt>
                      <c:pt idx="54">
                        <c:v>9/30/2021</c:v>
                      </c:pt>
                      <c:pt idx="55">
                        <c:v>12/31/2021</c:v>
                      </c:pt>
                      <c:pt idx="56">
                        <c:v>3/31/2022</c:v>
                      </c:pt>
                      <c:pt idx="57">
                        <c:v>6/30/2022</c:v>
                      </c:pt>
                      <c:pt idx="58">
                        <c:v>9/30/2022</c:v>
                      </c:pt>
                      <c:pt idx="59">
                        <c:v>12/31/2022</c:v>
                      </c:pt>
                      <c:pt idx="60">
                        <c:v>3/31/2023</c:v>
                      </c:pt>
                      <c:pt idx="61">
                        <c:v>6/30/2023</c:v>
                      </c:pt>
                      <c:pt idx="62">
                        <c:v>9/30/2023</c:v>
                      </c:pt>
                      <c:pt idx="63">
                        <c:v>12/31/2023</c:v>
                      </c:pt>
                      <c:pt idx="64">
                        <c:v>3/31/2024</c:v>
                      </c:pt>
                      <c:pt idx="65">
                        <c:v>6/30/2024</c:v>
                      </c:pt>
                      <c:pt idx="66">
                        <c:v>9/30/2024</c:v>
                      </c:pt>
                      <c:pt idx="67">
                        <c:v>12/31/2024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'Trend Fitting Method'!$E$5:$E$72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68"/>
                      <c:pt idx="0">
                        <c:v>363577.1</c:v>
                      </c:pt>
                      <c:pt idx="1">
                        <c:v>364657.2</c:v>
                      </c:pt>
                      <c:pt idx="2">
                        <c:v>365737.3</c:v>
                      </c:pt>
                      <c:pt idx="3">
                        <c:v>366817.4</c:v>
                      </c:pt>
                      <c:pt idx="4">
                        <c:v>367897.5</c:v>
                      </c:pt>
                      <c:pt idx="5">
                        <c:v>368977.6</c:v>
                      </c:pt>
                      <c:pt idx="6">
                        <c:v>370057.7</c:v>
                      </c:pt>
                      <c:pt idx="7">
                        <c:v>371137.8</c:v>
                      </c:pt>
                      <c:pt idx="8">
                        <c:v>372217.9</c:v>
                      </c:pt>
                      <c:pt idx="9">
                        <c:v>373298</c:v>
                      </c:pt>
                      <c:pt idx="10">
                        <c:v>374378.1</c:v>
                      </c:pt>
                      <c:pt idx="11">
                        <c:v>375458.2</c:v>
                      </c:pt>
                      <c:pt idx="12">
                        <c:v>376538.3</c:v>
                      </c:pt>
                      <c:pt idx="13">
                        <c:v>377618.4</c:v>
                      </c:pt>
                      <c:pt idx="14">
                        <c:v>378698.5</c:v>
                      </c:pt>
                      <c:pt idx="15">
                        <c:v>379778.6</c:v>
                      </c:pt>
                      <c:pt idx="16">
                        <c:v>380858.7</c:v>
                      </c:pt>
                      <c:pt idx="17">
                        <c:v>381938.8</c:v>
                      </c:pt>
                      <c:pt idx="18">
                        <c:v>383018.9</c:v>
                      </c:pt>
                      <c:pt idx="19">
                        <c:v>384099</c:v>
                      </c:pt>
                      <c:pt idx="20">
                        <c:v>385179.1</c:v>
                      </c:pt>
                      <c:pt idx="21">
                        <c:v>386259.20000000001</c:v>
                      </c:pt>
                      <c:pt idx="22">
                        <c:v>387339.3</c:v>
                      </c:pt>
                      <c:pt idx="23">
                        <c:v>388419.4</c:v>
                      </c:pt>
                      <c:pt idx="24">
                        <c:v>389499.5</c:v>
                      </c:pt>
                      <c:pt idx="25">
                        <c:v>390579.6</c:v>
                      </c:pt>
                      <c:pt idx="26">
                        <c:v>391659.7</c:v>
                      </c:pt>
                      <c:pt idx="27">
                        <c:v>392739.8</c:v>
                      </c:pt>
                      <c:pt idx="28">
                        <c:v>393819.9</c:v>
                      </c:pt>
                      <c:pt idx="29">
                        <c:v>394900</c:v>
                      </c:pt>
                      <c:pt idx="30">
                        <c:v>395980.1</c:v>
                      </c:pt>
                      <c:pt idx="31">
                        <c:v>397060.2</c:v>
                      </c:pt>
                      <c:pt idx="32">
                        <c:v>398140.3</c:v>
                      </c:pt>
                      <c:pt idx="33">
                        <c:v>399220.4</c:v>
                      </c:pt>
                      <c:pt idx="34">
                        <c:v>400300.5</c:v>
                      </c:pt>
                      <c:pt idx="35">
                        <c:v>401380.6</c:v>
                      </c:pt>
                      <c:pt idx="36">
                        <c:v>402460.7</c:v>
                      </c:pt>
                      <c:pt idx="37">
                        <c:v>403540.8</c:v>
                      </c:pt>
                      <c:pt idx="38">
                        <c:v>404620.9</c:v>
                      </c:pt>
                      <c:pt idx="39">
                        <c:v>405701</c:v>
                      </c:pt>
                      <c:pt idx="40">
                        <c:v>406781.1</c:v>
                      </c:pt>
                      <c:pt idx="41">
                        <c:v>407861.2</c:v>
                      </c:pt>
                      <c:pt idx="42">
                        <c:v>408941.3</c:v>
                      </c:pt>
                      <c:pt idx="43">
                        <c:v>410021.4</c:v>
                      </c:pt>
                      <c:pt idx="44">
                        <c:v>411101.5</c:v>
                      </c:pt>
                      <c:pt idx="45">
                        <c:v>412181.6</c:v>
                      </c:pt>
                      <c:pt idx="46">
                        <c:v>413261.7</c:v>
                      </c:pt>
                      <c:pt idx="47">
                        <c:v>414341.8</c:v>
                      </c:pt>
                      <c:pt idx="48">
                        <c:v>415421.9</c:v>
                      </c:pt>
                      <c:pt idx="49">
                        <c:v>416502</c:v>
                      </c:pt>
                      <c:pt idx="50">
                        <c:v>417582.1</c:v>
                      </c:pt>
                      <c:pt idx="51">
                        <c:v>418662.2</c:v>
                      </c:pt>
                      <c:pt idx="52">
                        <c:v>419742.3</c:v>
                      </c:pt>
                      <c:pt idx="53">
                        <c:v>420822.4</c:v>
                      </c:pt>
                      <c:pt idx="54">
                        <c:v>421902.5</c:v>
                      </c:pt>
                      <c:pt idx="55">
                        <c:v>422982.6</c:v>
                      </c:pt>
                      <c:pt idx="56">
                        <c:v>424062.7</c:v>
                      </c:pt>
                      <c:pt idx="57">
                        <c:v>425142.8</c:v>
                      </c:pt>
                      <c:pt idx="58">
                        <c:v>426222.9</c:v>
                      </c:pt>
                      <c:pt idx="59">
                        <c:v>427303</c:v>
                      </c:pt>
                      <c:pt idx="60">
                        <c:v>428383.1</c:v>
                      </c:pt>
                      <c:pt idx="61">
                        <c:v>429463.2</c:v>
                      </c:pt>
                      <c:pt idx="62">
                        <c:v>430543.3</c:v>
                      </c:pt>
                      <c:pt idx="63">
                        <c:v>431623.4</c:v>
                      </c:pt>
                      <c:pt idx="64">
                        <c:v>432703.5</c:v>
                      </c:pt>
                      <c:pt idx="65">
                        <c:v>433783.6</c:v>
                      </c:pt>
                      <c:pt idx="66">
                        <c:v>434863.7</c:v>
                      </c:pt>
                      <c:pt idx="67">
                        <c:v>435943.8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7FE-442C-831D-19034A163D69}"/>
                  </c:ext>
                </c:extLst>
              </c15:ser>
            </c15:filteredLineSeries>
          </c:ext>
        </c:extLst>
      </c:lineChart>
      <c:catAx>
        <c:axId val="7732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717924960"/>
        <c:crosses val="autoZero"/>
        <c:auto val="1"/>
        <c:lblAlgn val="ctr"/>
        <c:lblOffset val="100"/>
        <c:noMultiLvlLbl val="0"/>
      </c:catAx>
      <c:valAx>
        <c:axId val="717924960"/>
        <c:scaling>
          <c:orientation val="minMax"/>
          <c:min val="3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7732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'Holt''s Exponential Smoothing'!$C$30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'Holt''s Exponential Smoothing'!$A$31:$A$98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'Holt''s Exponential Smoothing'!$C$31:$C$98</c:f>
              <c:numCache>
                <c:formatCode>_("$"* #,##0.00_);_("$"* \(#,##0.00\);_("$"* "-"??_);_(@_)</c:formatCode>
                <c:ptCount val="68"/>
                <c:pt idx="0">
                  <c:v>367181.86960369721</c:v>
                </c:pt>
                <c:pt idx="1">
                  <c:v>367328.74235153868</c:v>
                </c:pt>
                <c:pt idx="2">
                  <c:v>368669.49226112175</c:v>
                </c:pt>
                <c:pt idx="3">
                  <c:v>368922.95253705123</c:v>
                </c:pt>
                <c:pt idx="4">
                  <c:v>370735.28654138953</c:v>
                </c:pt>
                <c:pt idx="5">
                  <c:v>370860.40970059729</c:v>
                </c:pt>
                <c:pt idx="6">
                  <c:v>370484.91353577544</c:v>
                </c:pt>
                <c:pt idx="7">
                  <c:v>370647.00068544736</c:v>
                </c:pt>
                <c:pt idx="8">
                  <c:v>370470.94336012175</c:v>
                </c:pt>
                <c:pt idx="9">
                  <c:v>370818.25986952189</c:v>
                </c:pt>
                <c:pt idx="10">
                  <c:v>370646.75642433221</c:v>
                </c:pt>
                <c:pt idx="11">
                  <c:v>371017.40318075649</c:v>
                </c:pt>
                <c:pt idx="12">
                  <c:v>372353.06583220721</c:v>
                </c:pt>
                <c:pt idx="13">
                  <c:v>374051.92669506668</c:v>
                </c:pt>
                <c:pt idx="14">
                  <c:v>375337.73019308096</c:v>
                </c:pt>
                <c:pt idx="15">
                  <c:v>377223.80228730122</c:v>
                </c:pt>
                <c:pt idx="16">
                  <c:v>379430.56153068191</c:v>
                </c:pt>
                <c:pt idx="17">
                  <c:v>379890.6210865379</c:v>
                </c:pt>
                <c:pt idx="18">
                  <c:v>381609.62614695443</c:v>
                </c:pt>
                <c:pt idx="19">
                  <c:v>383374.57066788414</c:v>
                </c:pt>
                <c:pt idx="20">
                  <c:v>384855.35494708887</c:v>
                </c:pt>
                <c:pt idx="21">
                  <c:v>385687.604652162</c:v>
                </c:pt>
                <c:pt idx="22">
                  <c:v>387563.01062978315</c:v>
                </c:pt>
                <c:pt idx="23">
                  <c:v>388309.06942524546</c:v>
                </c:pt>
                <c:pt idx="24">
                  <c:v>389896.28274652117</c:v>
                </c:pt>
                <c:pt idx="25">
                  <c:v>392318.5134030839</c:v>
                </c:pt>
                <c:pt idx="26">
                  <c:v>392931.51108027616</c:v>
                </c:pt>
                <c:pt idx="27">
                  <c:v>394375.53438349621</c:v>
                </c:pt>
                <c:pt idx="28">
                  <c:v>395918.52866177162</c:v>
                </c:pt>
                <c:pt idx="29">
                  <c:v>395473.12031702709</c:v>
                </c:pt>
                <c:pt idx="30">
                  <c:v>395166.62864878139</c:v>
                </c:pt>
                <c:pt idx="31">
                  <c:v>396500.31602047099</c:v>
                </c:pt>
                <c:pt idx="32">
                  <c:v>398373.78001366777</c:v>
                </c:pt>
                <c:pt idx="33">
                  <c:v>399125.71052344359</c:v>
                </c:pt>
                <c:pt idx="34">
                  <c:v>399609.65044745331</c:v>
                </c:pt>
                <c:pt idx="35">
                  <c:v>401812.49864554493</c:v>
                </c:pt>
                <c:pt idx="36">
                  <c:v>404102.82988782454</c:v>
                </c:pt>
                <c:pt idx="37">
                  <c:v>405345.44608972955</c:v>
                </c:pt>
                <c:pt idx="38">
                  <c:v>405274.51063666382</c:v>
                </c:pt>
                <c:pt idx="39">
                  <c:v>407001.99323825265</c:v>
                </c:pt>
                <c:pt idx="40">
                  <c:v>408273.87446712219</c:v>
                </c:pt>
                <c:pt idx="41">
                  <c:v>409825.31519009726</c:v>
                </c:pt>
                <c:pt idx="42">
                  <c:v>411444.12518509809</c:v>
                </c:pt>
                <c:pt idx="43">
                  <c:v>413424.2000375514</c:v>
                </c:pt>
                <c:pt idx="44">
                  <c:v>415253.60212271754</c:v>
                </c:pt>
                <c:pt idx="45">
                  <c:v>414734.53512006416</c:v>
                </c:pt>
                <c:pt idx="46">
                  <c:v>415413.66292132327</c:v>
                </c:pt>
                <c:pt idx="47">
                  <c:v>414972.28590446938</c:v>
                </c:pt>
                <c:pt idx="48">
                  <c:v>414920.41436873132</c:v>
                </c:pt>
                <c:pt idx="49">
                  <c:v>415231.6046795079</c:v>
                </c:pt>
                <c:pt idx="50">
                  <c:v>415880.4040618196</c:v>
                </c:pt>
                <c:pt idx="51">
                  <c:v>417918.21804172249</c:v>
                </c:pt>
                <c:pt idx="52">
                  <c:v>420091.39277553948</c:v>
                </c:pt>
                <c:pt idx="53">
                  <c:v>419802.57994300633</c:v>
                </c:pt>
                <c:pt idx="54">
                  <c:v>422022.28608445491</c:v>
                </c:pt>
                <c:pt idx="55">
                  <c:v>424216.80197209411</c:v>
                </c:pt>
                <c:pt idx="56">
                  <c:v>424365.27785278438</c:v>
                </c:pt>
                <c:pt idx="57">
                  <c:v>424100.0495541264</c:v>
                </c:pt>
                <c:pt idx="58">
                  <c:v>424449.93209500855</c:v>
                </c:pt>
                <c:pt idx="59">
                  <c:v>424826.63140974287</c:v>
                </c:pt>
                <c:pt idx="60">
                  <c:v>426653.38592480472</c:v>
                </c:pt>
                <c:pt idx="61">
                  <c:v>428034.67626173625</c:v>
                </c:pt>
                <c:pt idx="62">
                  <c:v>429500.6950279327</c:v>
                </c:pt>
                <c:pt idx="63">
                  <c:v>430408.01524617919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4-4C31-93BC-F2B531834C77}"/>
            </c:ext>
          </c:extLst>
        </c:ser>
        <c:ser>
          <c:idx val="1"/>
          <c:order val="1"/>
          <c:tx>
            <c:strRef>
              <c:f>'Holt''s Exponential Smoothing'!$G$30</c:f>
              <c:strCache>
                <c:ptCount val="1"/>
                <c:pt idx="0">
                  <c:v>Projected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'Holt''s Exponential Smoothing'!$A$31:$A$98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'Holt''s Exponential Smoothing'!$G$31:$G$98</c:f>
              <c:numCache>
                <c:formatCode>_("$"* #,##0.00_);_("$"* \(#,##0.00\);_("$"* "-"??_);_(@_)</c:formatCode>
                <c:ptCount val="68"/>
                <c:pt idx="1">
                  <c:v>367328.74235153868</c:v>
                </c:pt>
                <c:pt idx="2">
                  <c:v>367475.61509938014</c:v>
                </c:pt>
                <c:pt idx="3">
                  <c:v>368994.13127464883</c:v>
                </c:pt>
                <c:pt idx="4">
                  <c:v>369236.99315839488</c:v>
                </c:pt>
                <c:pt idx="5">
                  <c:v>371272.4204826589</c:v>
                </c:pt>
                <c:pt idx="6">
                  <c:v>371336.19594170421</c:v>
                </c:pt>
                <c:pt idx="7">
                  <c:v>370833.94528387819</c:v>
                </c:pt>
                <c:pt idx="8">
                  <c:v>370968.19670285849</c:v>
                </c:pt>
                <c:pt idx="9">
                  <c:v>370718.09920600546</c:v>
                </c:pt>
                <c:pt idx="10">
                  <c:v>371080.3294667466</c:v>
                </c:pt>
                <c:pt idx="11">
                  <c:v>370844.26773773861</c:v>
                </c:pt>
                <c:pt idx="12">
                  <c:v>371240.69406525226</c:v>
                </c:pt>
                <c:pt idx="13">
                  <c:v>372741.98696862702</c:v>
                </c:pt>
                <c:pt idx="14">
                  <c:v>374635.89561437792</c:v>
                </c:pt>
                <c:pt idx="15">
                  <c:v>376026.20107974962</c:v>
                </c:pt>
                <c:pt idx="16">
                  <c:v>378090.59394370165</c:v>
                </c:pt>
                <c:pt idx="17">
                  <c:v>380496.87206700607</c:v>
                </c:pt>
                <c:pt idx="18">
                  <c:v>380866.66188966035</c:v>
                </c:pt>
                <c:pt idx="19">
                  <c:v>382696.29305617005</c:v>
                </c:pt>
                <c:pt idx="20">
                  <c:v>384562.23195239768</c:v>
                </c:pt>
                <c:pt idx="21">
                  <c:v>386086.66174373939</c:v>
                </c:pt>
                <c:pt idx="22">
                  <c:v>386859.49253098882</c:v>
                </c:pt>
                <c:pt idx="23">
                  <c:v>388839.65114922711</c:v>
                </c:pt>
                <c:pt idx="24">
                  <c:v>389506.70723424671</c:v>
                </c:pt>
                <c:pt idx="25">
                  <c:v>391151.92768241855</c:v>
                </c:pt>
                <c:pt idx="26">
                  <c:v>393747.86095580854</c:v>
                </c:pt>
                <c:pt idx="27">
                  <c:v>394239.30553397461</c:v>
                </c:pt>
                <c:pt idx="28">
                  <c:v>395703.61307968973</c:v>
                </c:pt>
                <c:pt idx="29">
                  <c:v>397278.60792024125</c:v>
                </c:pt>
                <c:pt idx="30">
                  <c:v>396564.3655620403</c:v>
                </c:pt>
                <c:pt idx="31">
                  <c:v>396049.75326007837</c:v>
                </c:pt>
                <c:pt idx="32">
                  <c:v>397450.52865551005</c:v>
                </c:pt>
                <c:pt idx="33">
                  <c:v>399461.46319550026</c:v>
                </c:pt>
                <c:pt idx="34">
                  <c:v>400163.40070715355</c:v>
                </c:pt>
                <c:pt idx="35">
                  <c:v>400564.88816541235</c:v>
                </c:pt>
                <c:pt idx="36">
                  <c:v>402953.50342831644</c:v>
                </c:pt>
                <c:pt idx="37">
                  <c:v>405414.96741298167</c:v>
                </c:pt>
                <c:pt idx="38">
                  <c:v>406647.23200886213</c:v>
                </c:pt>
                <c:pt idx="39">
                  <c:v>406371.90069332212</c:v>
                </c:pt>
                <c:pt idx="40">
                  <c:v>408193.20299624879</c:v>
                </c:pt>
                <c:pt idx="41">
                  <c:v>409477.09606903669</c:v>
                </c:pt>
                <c:pt idx="42">
                  <c:v>411080.3860230507</c:v>
                </c:pt>
                <c:pt idx="43">
                  <c:v>412753.35615662596</c:v>
                </c:pt>
                <c:pt idx="44">
                  <c:v>414833.31851458794</c:v>
                </c:pt>
                <c:pt idx="45">
                  <c:v>416725.30010955647</c:v>
                </c:pt>
                <c:pt idx="46">
                  <c:v>415909.81160779053</c:v>
                </c:pt>
                <c:pt idx="47">
                  <c:v>416515.06371894985</c:v>
                </c:pt>
                <c:pt idx="48">
                  <c:v>415843.96972647117</c:v>
                </c:pt>
                <c:pt idx="49">
                  <c:v>415654.58237892226</c:v>
                </c:pt>
                <c:pt idx="50">
                  <c:v>415902.79203431593</c:v>
                </c:pt>
                <c:pt idx="51">
                  <c:v>416548.25788584701</c:v>
                </c:pt>
                <c:pt idx="52">
                  <c:v>418790.05658784037</c:v>
                </c:pt>
                <c:pt idx="53">
                  <c:v>421156.99805235799</c:v>
                </c:pt>
                <c:pt idx="54">
                  <c:v>420666.51468185661</c:v>
                </c:pt>
                <c:pt idx="55">
                  <c:v>423088.09286432125</c:v>
                </c:pt>
                <c:pt idx="56">
                  <c:v>425450.67160596576</c:v>
                </c:pt>
                <c:pt idx="57">
                  <c:v>425437.53421480145</c:v>
                </c:pt>
                <c:pt idx="58">
                  <c:v>424973.15673969628</c:v>
                </c:pt>
                <c:pt idx="59">
                  <c:v>425245.13202664861</c:v>
                </c:pt>
                <c:pt idx="60">
                  <c:v>425559.51731592161</c:v>
                </c:pt>
                <c:pt idx="61">
                  <c:v>427549.14699434466</c:v>
                </c:pt>
                <c:pt idx="62">
                  <c:v>429002.73180805414</c:v>
                </c:pt>
                <c:pt idx="63">
                  <c:v>430542.89644526923</c:v>
                </c:pt>
                <c:pt idx="64">
                  <c:v>431430.13308386295</c:v>
                </c:pt>
                <c:pt idx="65">
                  <c:v>432452.25092154671</c:v>
                </c:pt>
                <c:pt idx="66">
                  <c:v>433474.36875923054</c:v>
                </c:pt>
                <c:pt idx="67">
                  <c:v>434496.4865969143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4-4C31-93BC-F2B53183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673183"/>
        <c:axId val="834673663"/>
      </c:lineChart>
      <c:catAx>
        <c:axId val="83467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34673663"/>
        <c:crosses val="autoZero"/>
        <c:auto val="1"/>
        <c:lblAlgn val="ctr"/>
        <c:lblOffset val="100"/>
        <c:noMultiLvlLbl val="0"/>
      </c:catAx>
      <c:valAx>
        <c:axId val="834673663"/>
        <c:scaling>
          <c:orientation val="minMax"/>
          <c:min val="3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83467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'Winters Exponential Smoothing'!$C$43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'Winters Exponential Smoothing'!$A$44:$A$111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'Winters Exponential Smoothing'!$C$44:$C$111</c:f>
              <c:numCache>
                <c:formatCode>_("$"* #,##0.00_);_("$"* \(#,##0.00\);_("$"* "-"??_);_(@_)</c:formatCode>
                <c:ptCount val="68"/>
                <c:pt idx="0">
                  <c:v>367181.86960369721</c:v>
                </c:pt>
                <c:pt idx="1">
                  <c:v>367328.74235153868</c:v>
                </c:pt>
                <c:pt idx="2">
                  <c:v>368669.49226112175</c:v>
                </c:pt>
                <c:pt idx="3">
                  <c:v>425513.71959913342</c:v>
                </c:pt>
                <c:pt idx="4">
                  <c:v>370735.28654138953</c:v>
                </c:pt>
                <c:pt idx="5">
                  <c:v>370860.40970059729</c:v>
                </c:pt>
                <c:pt idx="6">
                  <c:v>370484.91353577544</c:v>
                </c:pt>
                <c:pt idx="7">
                  <c:v>434111.06637412566</c:v>
                </c:pt>
                <c:pt idx="8">
                  <c:v>370470.94336012175</c:v>
                </c:pt>
                <c:pt idx="9">
                  <c:v>370818.25986952189</c:v>
                </c:pt>
                <c:pt idx="10">
                  <c:v>370646.75642433221</c:v>
                </c:pt>
                <c:pt idx="11">
                  <c:v>420498.74516340491</c:v>
                </c:pt>
                <c:pt idx="12">
                  <c:v>372353.06583220721</c:v>
                </c:pt>
                <c:pt idx="13">
                  <c:v>374051.92669506668</c:v>
                </c:pt>
                <c:pt idx="14">
                  <c:v>375337.73019308096</c:v>
                </c:pt>
                <c:pt idx="15">
                  <c:v>437765.77816744515</c:v>
                </c:pt>
                <c:pt idx="16">
                  <c:v>379430.56153068191</c:v>
                </c:pt>
                <c:pt idx="17">
                  <c:v>379890.6210865379</c:v>
                </c:pt>
                <c:pt idx="18">
                  <c:v>381609.62614695443</c:v>
                </c:pt>
                <c:pt idx="19">
                  <c:v>449545.67984176596</c:v>
                </c:pt>
                <c:pt idx="20">
                  <c:v>384855.35494708887</c:v>
                </c:pt>
                <c:pt idx="21">
                  <c:v>385687.604652162</c:v>
                </c:pt>
                <c:pt idx="22">
                  <c:v>387563.01062978315</c:v>
                </c:pt>
                <c:pt idx="23">
                  <c:v>444699.48747187899</c:v>
                </c:pt>
                <c:pt idx="24">
                  <c:v>389896.28274652117</c:v>
                </c:pt>
                <c:pt idx="25">
                  <c:v>392318.5134030839</c:v>
                </c:pt>
                <c:pt idx="26">
                  <c:v>392931.51108027616</c:v>
                </c:pt>
                <c:pt idx="27">
                  <c:v>453354.55419664562</c:v>
                </c:pt>
                <c:pt idx="28">
                  <c:v>395918.52866177162</c:v>
                </c:pt>
                <c:pt idx="29">
                  <c:v>395473.12031702709</c:v>
                </c:pt>
                <c:pt idx="30">
                  <c:v>395166.62864878139</c:v>
                </c:pt>
                <c:pt idx="31">
                  <c:v>452139.77733421943</c:v>
                </c:pt>
                <c:pt idx="32">
                  <c:v>398373.78001366777</c:v>
                </c:pt>
                <c:pt idx="33">
                  <c:v>399125.71052344359</c:v>
                </c:pt>
                <c:pt idx="34">
                  <c:v>399609.65044745331</c:v>
                </c:pt>
                <c:pt idx="35">
                  <c:v>469226.6466760303</c:v>
                </c:pt>
                <c:pt idx="36">
                  <c:v>404102.82988782454</c:v>
                </c:pt>
                <c:pt idx="37">
                  <c:v>405345.44608972955</c:v>
                </c:pt>
                <c:pt idx="38">
                  <c:v>405274.51063666382</c:v>
                </c:pt>
                <c:pt idx="39">
                  <c:v>469981.65219119017</c:v>
                </c:pt>
                <c:pt idx="40">
                  <c:v>408273.87446712219</c:v>
                </c:pt>
                <c:pt idx="41">
                  <c:v>409825.31519009726</c:v>
                </c:pt>
                <c:pt idx="42">
                  <c:v>411444.12518509809</c:v>
                </c:pt>
                <c:pt idx="43">
                  <c:v>477897.4944540562</c:v>
                </c:pt>
                <c:pt idx="44">
                  <c:v>415253.60212271754</c:v>
                </c:pt>
                <c:pt idx="45">
                  <c:v>414734.53512006416</c:v>
                </c:pt>
                <c:pt idx="46">
                  <c:v>415413.66292132327</c:v>
                </c:pt>
                <c:pt idx="47">
                  <c:v>476370.42528424092</c:v>
                </c:pt>
                <c:pt idx="48">
                  <c:v>414920.41436873132</c:v>
                </c:pt>
                <c:pt idx="49">
                  <c:v>415231.6046795079</c:v>
                </c:pt>
                <c:pt idx="50">
                  <c:v>415880.4040618196</c:v>
                </c:pt>
                <c:pt idx="51">
                  <c:v>480258.69061058928</c:v>
                </c:pt>
                <c:pt idx="52">
                  <c:v>420091.39277553948</c:v>
                </c:pt>
                <c:pt idx="53">
                  <c:v>419802.57994300633</c:v>
                </c:pt>
                <c:pt idx="54">
                  <c:v>422022.28608445491</c:v>
                </c:pt>
                <c:pt idx="55">
                  <c:v>489419.24517214234</c:v>
                </c:pt>
                <c:pt idx="56">
                  <c:v>424365.27785278438</c:v>
                </c:pt>
                <c:pt idx="57">
                  <c:v>424100.0495541264</c:v>
                </c:pt>
                <c:pt idx="58">
                  <c:v>424449.93209500855</c:v>
                </c:pt>
                <c:pt idx="59">
                  <c:v>489045.90613571776</c:v>
                </c:pt>
                <c:pt idx="60">
                  <c:v>426653.38592480472</c:v>
                </c:pt>
                <c:pt idx="61">
                  <c:v>428034.67626173625</c:v>
                </c:pt>
                <c:pt idx="62">
                  <c:v>429500.6950279327</c:v>
                </c:pt>
                <c:pt idx="63">
                  <c:v>501876.93089882721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D-42AF-83BA-6F291FD0A457}"/>
            </c:ext>
          </c:extLst>
        </c:ser>
        <c:ser>
          <c:idx val="1"/>
          <c:order val="1"/>
          <c:tx>
            <c:strRef>
              <c:f>'Winters Exponential Smoothing'!$H$43</c:f>
              <c:strCache>
                <c:ptCount val="1"/>
                <c:pt idx="0">
                  <c:v>Projected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'Winters Exponential Smoothing'!$A$44:$A$111</c:f>
              <c:strCache>
                <c:ptCount val="68"/>
                <c:pt idx="0">
                  <c:v>3/31/2008</c:v>
                </c:pt>
                <c:pt idx="1">
                  <c:v>6/30/2008</c:v>
                </c:pt>
                <c:pt idx="2">
                  <c:v>9/30/2008</c:v>
                </c:pt>
                <c:pt idx="3">
                  <c:v>12/31/2008</c:v>
                </c:pt>
                <c:pt idx="4">
                  <c:v>3/31/2009</c:v>
                </c:pt>
                <c:pt idx="5">
                  <c:v>6/30/2009</c:v>
                </c:pt>
                <c:pt idx="6">
                  <c:v>9/30/2009</c:v>
                </c:pt>
                <c:pt idx="7">
                  <c:v>12/31/2009</c:v>
                </c:pt>
                <c:pt idx="8">
                  <c:v>3/31/2010</c:v>
                </c:pt>
                <c:pt idx="9">
                  <c:v>6/30/2010</c:v>
                </c:pt>
                <c:pt idx="10">
                  <c:v>9/30/2010</c:v>
                </c:pt>
                <c:pt idx="11">
                  <c:v>12/31/2010</c:v>
                </c:pt>
                <c:pt idx="12">
                  <c:v>3/31/2011</c:v>
                </c:pt>
                <c:pt idx="13">
                  <c:v>6/30/2011</c:v>
                </c:pt>
                <c:pt idx="14">
                  <c:v>9/30/2011</c:v>
                </c:pt>
                <c:pt idx="15">
                  <c:v>12/31/2011</c:v>
                </c:pt>
                <c:pt idx="16">
                  <c:v>3/31/2012</c:v>
                </c:pt>
                <c:pt idx="17">
                  <c:v>6/30/2012</c:v>
                </c:pt>
                <c:pt idx="18">
                  <c:v>9/30/2012</c:v>
                </c:pt>
                <c:pt idx="19">
                  <c:v>12/31/2012</c:v>
                </c:pt>
                <c:pt idx="20">
                  <c:v>3/31/2013</c:v>
                </c:pt>
                <c:pt idx="21">
                  <c:v>6/30/2013</c:v>
                </c:pt>
                <c:pt idx="22">
                  <c:v>9/30/2013</c:v>
                </c:pt>
                <c:pt idx="23">
                  <c:v>12/31/2013</c:v>
                </c:pt>
                <c:pt idx="24">
                  <c:v>3/31/2014</c:v>
                </c:pt>
                <c:pt idx="25">
                  <c:v>6/30/2014</c:v>
                </c:pt>
                <c:pt idx="26">
                  <c:v>9/30/2014</c:v>
                </c:pt>
                <c:pt idx="27">
                  <c:v>12/31/2014</c:v>
                </c:pt>
                <c:pt idx="28">
                  <c:v>3/31/2015</c:v>
                </c:pt>
                <c:pt idx="29">
                  <c:v>6/30/2015</c:v>
                </c:pt>
                <c:pt idx="30">
                  <c:v>9/30/2015</c:v>
                </c:pt>
                <c:pt idx="31">
                  <c:v>12/31/2015</c:v>
                </c:pt>
                <c:pt idx="32">
                  <c:v>3/31/2016</c:v>
                </c:pt>
                <c:pt idx="33">
                  <c:v>6/30/2016</c:v>
                </c:pt>
                <c:pt idx="34">
                  <c:v>9/30/2016</c:v>
                </c:pt>
                <c:pt idx="35">
                  <c:v>12/31/2016</c:v>
                </c:pt>
                <c:pt idx="36">
                  <c:v>3/31/2017</c:v>
                </c:pt>
                <c:pt idx="37">
                  <c:v>6/30/2017</c:v>
                </c:pt>
                <c:pt idx="38">
                  <c:v>9/30/2017</c:v>
                </c:pt>
                <c:pt idx="39">
                  <c:v>12/31/2017</c:v>
                </c:pt>
                <c:pt idx="40">
                  <c:v>3/31/2018</c:v>
                </c:pt>
                <c:pt idx="41">
                  <c:v>6/30/2018</c:v>
                </c:pt>
                <c:pt idx="42">
                  <c:v>9/30/2018</c:v>
                </c:pt>
                <c:pt idx="43">
                  <c:v>12/31/2018</c:v>
                </c:pt>
                <c:pt idx="44">
                  <c:v>3/31/2019</c:v>
                </c:pt>
                <c:pt idx="45">
                  <c:v>6/30/2019</c:v>
                </c:pt>
                <c:pt idx="46">
                  <c:v>9/30/2019</c:v>
                </c:pt>
                <c:pt idx="47">
                  <c:v>12/31/2019</c:v>
                </c:pt>
                <c:pt idx="48">
                  <c:v>3/31/2020</c:v>
                </c:pt>
                <c:pt idx="49">
                  <c:v>6/30/2020</c:v>
                </c:pt>
                <c:pt idx="50">
                  <c:v>9/30/2020</c:v>
                </c:pt>
                <c:pt idx="51">
                  <c:v>12/31/2020</c:v>
                </c:pt>
                <c:pt idx="52">
                  <c:v>3/31/2021</c:v>
                </c:pt>
                <c:pt idx="53">
                  <c:v>6/30/2021</c:v>
                </c:pt>
                <c:pt idx="54">
                  <c:v>9/30/2021</c:v>
                </c:pt>
                <c:pt idx="55">
                  <c:v>12/31/2021</c:v>
                </c:pt>
                <c:pt idx="56">
                  <c:v>3/31/2022</c:v>
                </c:pt>
                <c:pt idx="57">
                  <c:v>6/30/2022</c:v>
                </c:pt>
                <c:pt idx="58">
                  <c:v>9/30/2022</c:v>
                </c:pt>
                <c:pt idx="59">
                  <c:v>12/31/2022</c:v>
                </c:pt>
                <c:pt idx="60">
                  <c:v>3/31/2023</c:v>
                </c:pt>
                <c:pt idx="61">
                  <c:v>6/30/2023</c:v>
                </c:pt>
                <c:pt idx="62">
                  <c:v>9/30/2023</c:v>
                </c:pt>
                <c:pt idx="63">
                  <c:v>12/31/2023</c:v>
                </c:pt>
                <c:pt idx="64">
                  <c:v>3/31/2024</c:v>
                </c:pt>
                <c:pt idx="65">
                  <c:v>6/30/2024</c:v>
                </c:pt>
                <c:pt idx="66">
                  <c:v>9/30/2024</c:v>
                </c:pt>
                <c:pt idx="67">
                  <c:v>12/31/2024</c:v>
                </c:pt>
              </c:strCache>
            </c:strRef>
          </c:cat>
          <c:val>
            <c:numRef>
              <c:f>'Winters Exponential Smoothing'!$H$44:$H$111</c:f>
              <c:numCache>
                <c:formatCode>#,##0</c:formatCode>
                <c:ptCount val="68"/>
                <c:pt idx="4">
                  <c:v>368232.58591373166</c:v>
                </c:pt>
                <c:pt idx="5">
                  <c:v>370730.8932318954</c:v>
                </c:pt>
                <c:pt idx="6">
                  <c:v>371856.52336639032</c:v>
                </c:pt>
                <c:pt idx="7">
                  <c:v>431229.25256052299</c:v>
                </c:pt>
                <c:pt idx="8">
                  <c:v>374728.81378237775</c:v>
                </c:pt>
                <c:pt idx="9">
                  <c:v>373198.18086014723</c:v>
                </c:pt>
                <c:pt idx="10">
                  <c:v>372797.48613452609</c:v>
                </c:pt>
                <c:pt idx="11">
                  <c:v>432019.11421232426</c:v>
                </c:pt>
                <c:pt idx="12">
                  <c:v>367889.63031664246</c:v>
                </c:pt>
                <c:pt idx="13">
                  <c:v>371496.36069610465</c:v>
                </c:pt>
                <c:pt idx="14">
                  <c:v>373961.20785058173</c:v>
                </c:pt>
                <c:pt idx="15">
                  <c:v>435272.9983250724</c:v>
                </c:pt>
                <c:pt idx="16">
                  <c:v>378419.15189968882</c:v>
                </c:pt>
                <c:pt idx="17">
                  <c:v>379931.30465437524</c:v>
                </c:pt>
                <c:pt idx="18">
                  <c:v>380833.56658932962</c:v>
                </c:pt>
                <c:pt idx="19">
                  <c:v>442875.45265233249</c:v>
                </c:pt>
                <c:pt idx="20">
                  <c:v>387018.34089606628</c:v>
                </c:pt>
                <c:pt idx="21">
                  <c:v>386639.06565278134</c:v>
                </c:pt>
                <c:pt idx="22">
                  <c:v>387053.63550177775</c:v>
                </c:pt>
                <c:pt idx="23">
                  <c:v>450189.78461975069</c:v>
                </c:pt>
                <c:pt idx="24">
                  <c:v>386867.12054607237</c:v>
                </c:pt>
                <c:pt idx="25">
                  <c:v>389550.18376667035</c:v>
                </c:pt>
                <c:pt idx="26">
                  <c:v>392188.61922142643</c:v>
                </c:pt>
                <c:pt idx="27">
                  <c:v>455990.4839467415</c:v>
                </c:pt>
                <c:pt idx="28">
                  <c:v>393690.0761348012</c:v>
                </c:pt>
                <c:pt idx="29">
                  <c:v>395894.36132292298</c:v>
                </c:pt>
                <c:pt idx="30">
                  <c:v>396586.09421027871</c:v>
                </c:pt>
                <c:pt idx="31">
                  <c:v>459460.07224318513</c:v>
                </c:pt>
                <c:pt idx="32">
                  <c:v>394570.42972648714</c:v>
                </c:pt>
                <c:pt idx="33">
                  <c:v>397553.02149364498</c:v>
                </c:pt>
                <c:pt idx="34">
                  <c:v>399347.20646081079</c:v>
                </c:pt>
                <c:pt idx="35">
                  <c:v>463495.6877343806</c:v>
                </c:pt>
                <c:pt idx="36">
                  <c:v>405099.572630168</c:v>
                </c:pt>
                <c:pt idx="37">
                  <c:v>405187.63888459001</c:v>
                </c:pt>
                <c:pt idx="38">
                  <c:v>406094.51167155098</c:v>
                </c:pt>
                <c:pt idx="39">
                  <c:v>470850.20771087834</c:v>
                </c:pt>
                <c:pt idx="40">
                  <c:v>407863.52990249958</c:v>
                </c:pt>
                <c:pt idx="41">
                  <c:v>408819.80820182344</c:v>
                </c:pt>
                <c:pt idx="42">
                  <c:v>410165.5546556458</c:v>
                </c:pt>
                <c:pt idx="43">
                  <c:v>476973.15131329268</c:v>
                </c:pt>
                <c:pt idx="44">
                  <c:v>414114.82043256803</c:v>
                </c:pt>
                <c:pt idx="45">
                  <c:v>415516.9603512332</c:v>
                </c:pt>
                <c:pt idx="46">
                  <c:v>415838.23933354527</c:v>
                </c:pt>
                <c:pt idx="47">
                  <c:v>482372.58493031672</c:v>
                </c:pt>
                <c:pt idx="48">
                  <c:v>415336.66332758707</c:v>
                </c:pt>
                <c:pt idx="49">
                  <c:v>415743.72049518442</c:v>
                </c:pt>
                <c:pt idx="50">
                  <c:v>416238.83106963476</c:v>
                </c:pt>
                <c:pt idx="51">
                  <c:v>482604.76045587048</c:v>
                </c:pt>
                <c:pt idx="52">
                  <c:v>417605.20048589003</c:v>
                </c:pt>
                <c:pt idx="53">
                  <c:v>419682.38686837355</c:v>
                </c:pt>
                <c:pt idx="54">
                  <c:v>420548.22788790741</c:v>
                </c:pt>
                <c:pt idx="55">
                  <c:v>488720.19133222738</c:v>
                </c:pt>
                <c:pt idx="56">
                  <c:v>424650.50786018709</c:v>
                </c:pt>
                <c:pt idx="57">
                  <c:v>425000.54690130346</c:v>
                </c:pt>
                <c:pt idx="58">
                  <c:v>425340.93524116219</c:v>
                </c:pt>
                <c:pt idx="59">
                  <c:v>492631.79003029276</c:v>
                </c:pt>
                <c:pt idx="60">
                  <c:v>425847.32862658112</c:v>
                </c:pt>
                <c:pt idx="61">
                  <c:v>426795.53617188847</c:v>
                </c:pt>
                <c:pt idx="62">
                  <c:v>428372.56346887397</c:v>
                </c:pt>
                <c:pt idx="63">
                  <c:v>497360.76087133668</c:v>
                </c:pt>
                <c:pt idx="64">
                  <c:v>434198.2671797197</c:v>
                </c:pt>
                <c:pt idx="65">
                  <c:v>434691.54956811521</c:v>
                </c:pt>
                <c:pt idx="66">
                  <c:v>435542.98744823894</c:v>
                </c:pt>
                <c:pt idx="67">
                  <c:v>505058.9492307746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D-42AF-83BA-6F291FD0A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055136"/>
        <c:axId val="2029053696"/>
      </c:lineChart>
      <c:catAx>
        <c:axId val="20290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9053696"/>
        <c:crosses val="autoZero"/>
        <c:auto val="1"/>
        <c:lblAlgn val="ctr"/>
        <c:lblOffset val="100"/>
        <c:noMultiLvlLbl val="0"/>
      </c:catAx>
      <c:valAx>
        <c:axId val="2029053696"/>
        <c:scaling>
          <c:orientation val="minMax"/>
          <c:max val="525000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ko-KR"/>
          </a:p>
        </c:txPr>
        <c:crossAx val="20290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371473</xdr:colOff>
      <xdr:row>2</xdr:row>
      <xdr:rowOff>200024</xdr:rowOff>
    </xdr:from>
    <xdr:to>
      <xdr:col>30</xdr:col>
      <xdr:colOff>600073</xdr:colOff>
      <xdr:row>46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1EE394-C8A6-9985-5FED-890689336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295273</xdr:colOff>
      <xdr:row>5</xdr:row>
      <xdr:rowOff>219074</xdr:rowOff>
    </xdr:from>
    <xdr:to>
      <xdr:col>31</xdr:col>
      <xdr:colOff>45891</xdr:colOff>
      <xdr:row>49</xdr:row>
      <xdr:rowOff>177510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6724E5-18EE-000D-6B7E-D143C57A5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228598</xdr:colOff>
      <xdr:row>2</xdr:row>
      <xdr:rowOff>187035</xdr:rowOff>
    </xdr:from>
    <xdr:to>
      <xdr:col>33</xdr:col>
      <xdr:colOff>419098</xdr:colOff>
      <xdr:row>46</xdr:row>
      <xdr:rowOff>72735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3DA6BC-6A62-2A2E-0ED7-A5D337586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242452</xdr:colOff>
      <xdr:row>29</xdr:row>
      <xdr:rowOff>34637</xdr:rowOff>
    </xdr:from>
    <xdr:to>
      <xdr:col>33</xdr:col>
      <xdr:colOff>519543</xdr:colOff>
      <xdr:row>73</xdr:row>
      <xdr:rowOff>20783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AE2304-8CA6-5A82-5CAA-7EC12AD33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</xdr:rowOff>
    </xdr:from>
    <xdr:to>
      <xdr:col>4</xdr:col>
      <xdr:colOff>227679</xdr:colOff>
      <xdr:row>28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EA6E95-7802-4D7F-A913-D7DF48AA7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81201"/>
          <a:ext cx="4494879" cy="419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428623</xdr:colOff>
      <xdr:row>41</xdr:row>
      <xdr:rowOff>219073</xdr:rowOff>
    </xdr:from>
    <xdr:to>
      <xdr:col>35</xdr:col>
      <xdr:colOff>581023</xdr:colOff>
      <xdr:row>85</xdr:row>
      <xdr:rowOff>104773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68AD8D-12CD-B6FC-1E76-170E2C35A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16</xdr:row>
      <xdr:rowOff>152400</xdr:rowOff>
    </xdr:from>
    <xdr:to>
      <xdr:col>5</xdr:col>
      <xdr:colOff>315318</xdr:colOff>
      <xdr:row>40</xdr:row>
      <xdr:rowOff>197521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E8530B-A789-1B42-2D3F-D3B9BB34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48100"/>
          <a:ext cx="5458818" cy="5131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B4FD-2AED-4966-B72A-DA329C96CDC4}">
  <dimension ref="A2:K84"/>
  <sheetViews>
    <sheetView showGridLines="0" tabSelected="1" zoomScale="40" zoomScaleNormal="40" workbookViewId="0"/>
  </sheetViews>
  <sheetFormatPr defaultRowHeight="16.8" x14ac:dyDescent="0.4"/>
  <cols>
    <col min="1" max="1" width="12.3984375" style="2" bestFit="1" customWidth="1"/>
    <col min="2" max="2" width="13.8984375" style="2" bestFit="1" customWidth="1"/>
    <col min="3" max="3" width="19.3984375" style="2" bestFit="1" customWidth="1"/>
    <col min="4" max="4" width="23.59765625" style="2" bestFit="1" customWidth="1"/>
    <col min="5" max="5" width="12.8984375" style="3" bestFit="1" customWidth="1"/>
    <col min="6" max="6" width="13.8984375" style="3" bestFit="1" customWidth="1"/>
    <col min="7" max="16384" width="8.796875" style="4"/>
  </cols>
  <sheetData>
    <row r="2" spans="1:4" ht="34.200000000000003" x14ac:dyDescent="0.8">
      <c r="A2" s="1" t="s">
        <v>0</v>
      </c>
    </row>
    <row r="3" spans="1:4" ht="17.399999999999999" thickBot="1" x14ac:dyDescent="0.45"/>
    <row r="4" spans="1:4" ht="17.399999999999999" thickTop="1" x14ac:dyDescent="0.4">
      <c r="A4" s="5" t="s">
        <v>1</v>
      </c>
      <c r="B4" s="6" t="s">
        <v>2</v>
      </c>
      <c r="C4" s="7" t="s">
        <v>3</v>
      </c>
      <c r="D4" s="8" t="s">
        <v>4</v>
      </c>
    </row>
    <row r="5" spans="1:4" x14ac:dyDescent="0.4">
      <c r="A5" s="9" t="s">
        <v>5</v>
      </c>
      <c r="B5" s="10">
        <v>367181.86960369721</v>
      </c>
      <c r="C5" s="10">
        <f t="shared" ref="C5:C66" si="0">C6</f>
        <v>572546.71928062278</v>
      </c>
      <c r="D5" s="11">
        <f t="shared" ref="D5:D67" si="1">POWER(B5-C5,2)</f>
        <v>42174721482.826241</v>
      </c>
    </row>
    <row r="6" spans="1:4" x14ac:dyDescent="0.4">
      <c r="A6" s="9" t="s">
        <v>6</v>
      </c>
      <c r="B6" s="10">
        <v>589960.1411672812</v>
      </c>
      <c r="C6" s="10">
        <f t="shared" si="0"/>
        <v>572546.71928062278</v>
      </c>
      <c r="D6" s="11">
        <f t="shared" si="1"/>
        <v>303227261.80275422</v>
      </c>
    </row>
    <row r="7" spans="1:4" x14ac:dyDescent="0.4">
      <c r="A7" s="9" t="s">
        <v>7</v>
      </c>
      <c r="B7" s="10">
        <v>570358.07470837981</v>
      </c>
      <c r="C7" s="10">
        <f t="shared" si="0"/>
        <v>572546.71928062278</v>
      </c>
      <c r="D7" s="11">
        <f t="shared" si="1"/>
        <v>4790165.0636086483</v>
      </c>
    </row>
    <row r="8" spans="1:4" x14ac:dyDescent="0.4">
      <c r="A8" s="9" t="s">
        <v>8</v>
      </c>
      <c r="B8" s="10">
        <v>669375.52686594799</v>
      </c>
      <c r="C8" s="10">
        <f t="shared" si="0"/>
        <v>572546.71928062278</v>
      </c>
      <c r="D8" s="11">
        <f t="shared" si="1"/>
        <v>9375817978.3959332</v>
      </c>
    </row>
    <row r="9" spans="1:4" x14ac:dyDescent="0.4">
      <c r="A9" s="9" t="s">
        <v>9</v>
      </c>
      <c r="B9" s="10">
        <v>697440.09591685981</v>
      </c>
      <c r="C9" s="10">
        <f t="shared" si="0"/>
        <v>572546.71928062278</v>
      </c>
      <c r="D9" s="11">
        <f t="shared" si="1"/>
        <v>15598355527.600956</v>
      </c>
    </row>
    <row r="10" spans="1:4" x14ac:dyDescent="0.4">
      <c r="A10" s="9" t="s">
        <v>10</v>
      </c>
      <c r="B10" s="10">
        <v>426296.18759546801</v>
      </c>
      <c r="C10" s="10">
        <f t="shared" si="0"/>
        <v>572546.71928062278</v>
      </c>
      <c r="D10" s="11">
        <f t="shared" si="1"/>
        <v>21389218018.19046</v>
      </c>
    </row>
    <row r="11" spans="1:4" x14ac:dyDescent="0.4">
      <c r="A11" s="9" t="s">
        <v>11</v>
      </c>
      <c r="B11" s="10">
        <v>638383.9492062144</v>
      </c>
      <c r="C11" s="10">
        <f t="shared" si="0"/>
        <v>572546.71928062278</v>
      </c>
      <c r="D11" s="11">
        <f t="shared" si="1"/>
        <v>4334540844.2752161</v>
      </c>
    </row>
    <row r="12" spans="1:4" x14ac:dyDescent="0.4">
      <c r="A12" s="9" t="s">
        <v>12</v>
      </c>
      <c r="B12" s="10">
        <v>564360.04809965752</v>
      </c>
      <c r="C12" s="10">
        <f t="shared" si="0"/>
        <v>572546.71928062278</v>
      </c>
      <c r="D12" s="11">
        <f t="shared" si="1"/>
        <v>67021585.025247164</v>
      </c>
    </row>
    <row r="13" spans="1:4" x14ac:dyDescent="0.4">
      <c r="A13" s="9" t="s">
        <v>13</v>
      </c>
      <c r="B13" s="10">
        <v>504149.4615741577</v>
      </c>
      <c r="C13" s="10">
        <f t="shared" si="0"/>
        <v>572546.71928062278</v>
      </c>
      <c r="D13" s="11">
        <f t="shared" si="1"/>
        <v>4678184861.7645969</v>
      </c>
    </row>
    <row r="14" spans="1:4" x14ac:dyDescent="0.4">
      <c r="A14" s="9" t="s">
        <v>14</v>
      </c>
      <c r="B14" s="10">
        <v>657622.56339239329</v>
      </c>
      <c r="C14" s="10">
        <f t="shared" si="0"/>
        <v>572546.71928062278</v>
      </c>
      <c r="D14" s="11">
        <f t="shared" si="1"/>
        <v>7237899251.3302765</v>
      </c>
    </row>
    <row r="15" spans="1:4" x14ac:dyDescent="0.4">
      <c r="A15" s="9" t="s">
        <v>15</v>
      </c>
      <c r="B15" s="10">
        <v>517300.90048094653</v>
      </c>
      <c r="C15" s="10">
        <f t="shared" si="0"/>
        <v>572546.71928062278</v>
      </c>
      <c r="D15" s="11">
        <f t="shared" si="1"/>
        <v>3052100494.8466625</v>
      </c>
    </row>
    <row r="16" spans="1:4" x14ac:dyDescent="0.4">
      <c r="A16" s="9" t="s">
        <v>16</v>
      </c>
      <c r="B16" s="10">
        <v>494811.07920455188</v>
      </c>
      <c r="C16" s="10">
        <f t="shared" si="0"/>
        <v>572546.71928062278</v>
      </c>
      <c r="D16" s="11">
        <f t="shared" si="1"/>
        <v>6042829738.0364418</v>
      </c>
    </row>
    <row r="17" spans="1:4" x14ac:dyDescent="0.4">
      <c r="A17" s="9" t="s">
        <v>17</v>
      </c>
      <c r="B17" s="10">
        <v>474608.38244459964</v>
      </c>
      <c r="C17" s="10">
        <f t="shared" si="0"/>
        <v>572546.71928062278</v>
      </c>
      <c r="D17" s="11">
        <f t="shared" si="1"/>
        <v>9591917822.2063274</v>
      </c>
    </row>
    <row r="18" spans="1:4" x14ac:dyDescent="0.4">
      <c r="A18" s="9" t="s">
        <v>18</v>
      </c>
      <c r="B18" s="10">
        <v>414228.24791679531</v>
      </c>
      <c r="C18" s="10">
        <f t="shared" si="0"/>
        <v>572546.71928062278</v>
      </c>
      <c r="D18" s="11">
        <f t="shared" si="1"/>
        <v>25064738374.979057</v>
      </c>
    </row>
    <row r="19" spans="1:4" x14ac:dyDescent="0.4">
      <c r="A19" s="9" t="s">
        <v>19</v>
      </c>
      <c r="B19" s="10">
        <v>638750.71203965135</v>
      </c>
      <c r="C19" s="10">
        <f t="shared" si="0"/>
        <v>572546.71928062278</v>
      </c>
      <c r="D19" s="11">
        <f t="shared" si="1"/>
        <v>4382968657.2375069</v>
      </c>
    </row>
    <row r="20" spans="1:4" x14ac:dyDescent="0.4">
      <c r="A20" s="9" t="s">
        <v>20</v>
      </c>
      <c r="B20" s="10">
        <v>559120.25812885631</v>
      </c>
      <c r="C20" s="10">
        <f t="shared" si="0"/>
        <v>572546.71928062278</v>
      </c>
      <c r="D20" s="11">
        <f t="shared" si="1"/>
        <v>180269859.05989432</v>
      </c>
    </row>
    <row r="21" spans="1:4" x14ac:dyDescent="0.4">
      <c r="A21" s="9" t="s">
        <v>21</v>
      </c>
      <c r="B21" s="10">
        <v>412071.18114270642</v>
      </c>
      <c r="C21" s="10">
        <f t="shared" si="0"/>
        <v>572546.71928062278</v>
      </c>
      <c r="D21" s="11">
        <f t="shared" si="1"/>
        <v>25752398340.653847</v>
      </c>
    </row>
    <row r="22" spans="1:4" x14ac:dyDescent="0.4">
      <c r="A22" s="9" t="s">
        <v>22</v>
      </c>
      <c r="B22" s="10">
        <v>565055.50231831521</v>
      </c>
      <c r="C22" s="10">
        <f t="shared" si="0"/>
        <v>572546.71928062278</v>
      </c>
      <c r="D22" s="11">
        <f t="shared" si="1"/>
        <v>56118331.576364733</v>
      </c>
    </row>
    <row r="23" spans="1:4" x14ac:dyDescent="0.4">
      <c r="A23" s="9" t="s">
        <v>23</v>
      </c>
      <c r="B23" s="10">
        <v>418414.68840884417</v>
      </c>
      <c r="C23" s="10">
        <f t="shared" si="0"/>
        <v>572546.71928062278</v>
      </c>
      <c r="D23" s="11">
        <f t="shared" si="1"/>
        <v>23756682940.658913</v>
      </c>
    </row>
    <row r="24" spans="1:4" x14ac:dyDescent="0.4">
      <c r="A24" s="9" t="s">
        <v>24</v>
      </c>
      <c r="B24" s="10">
        <v>446142.05320412666</v>
      </c>
      <c r="C24" s="10">
        <f t="shared" si="0"/>
        <v>572546.71928062278</v>
      </c>
      <c r="D24" s="11">
        <f t="shared" si="1"/>
        <v>15978139605.91049</v>
      </c>
    </row>
    <row r="25" spans="1:4" x14ac:dyDescent="0.4">
      <c r="A25" s="9" t="s">
        <v>25</v>
      </c>
      <c r="B25" s="10">
        <v>650863.81722521409</v>
      </c>
      <c r="C25" s="10">
        <f t="shared" si="0"/>
        <v>572546.71928062278</v>
      </c>
      <c r="D25" s="11">
        <f t="shared" si="1"/>
        <v>6133567830.4627085</v>
      </c>
    </row>
    <row r="26" spans="1:4" x14ac:dyDescent="0.4">
      <c r="A26" s="9" t="s">
        <v>26</v>
      </c>
      <c r="B26" s="10">
        <v>452618.92877333239</v>
      </c>
      <c r="C26" s="10">
        <f t="shared" si="0"/>
        <v>572546.71928062278</v>
      </c>
      <c r="D26" s="11">
        <f t="shared" si="1"/>
        <v>14382674935.960533</v>
      </c>
    </row>
    <row r="27" spans="1:4" x14ac:dyDescent="0.4">
      <c r="A27" s="9" t="s">
        <v>27</v>
      </c>
      <c r="B27" s="10">
        <v>637583.7393878065</v>
      </c>
      <c r="C27" s="10">
        <f t="shared" si="0"/>
        <v>572546.71928062278</v>
      </c>
      <c r="D27" s="11">
        <f t="shared" si="1"/>
        <v>4229813984.4222198</v>
      </c>
    </row>
    <row r="28" spans="1:4" x14ac:dyDescent="0.4">
      <c r="A28" s="9" t="s">
        <v>28</v>
      </c>
      <c r="B28" s="10">
        <v>472448.95098428614</v>
      </c>
      <c r="C28" s="10">
        <f t="shared" si="0"/>
        <v>572546.71928062278</v>
      </c>
      <c r="D28" s="11">
        <f t="shared" si="1"/>
        <v>10019563217.907097</v>
      </c>
    </row>
    <row r="29" spans="1:4" x14ac:dyDescent="0.4">
      <c r="A29" s="9" t="s">
        <v>29</v>
      </c>
      <c r="B29" s="10">
        <v>619065.64509426616</v>
      </c>
      <c r="C29" s="10">
        <f t="shared" si="0"/>
        <v>572546.71928062278</v>
      </c>
      <c r="D29" s="11">
        <f t="shared" si="1"/>
        <v>2164010458.8552561</v>
      </c>
    </row>
    <row r="30" spans="1:4" x14ac:dyDescent="0.4">
      <c r="A30" s="9" t="s">
        <v>30</v>
      </c>
      <c r="B30" s="10">
        <v>412198.40126159042</v>
      </c>
      <c r="C30" s="10">
        <f t="shared" si="0"/>
        <v>572546.71928062278</v>
      </c>
      <c r="D30" s="11">
        <f t="shared" si="1"/>
        <v>25711583091.532738</v>
      </c>
    </row>
    <row r="31" spans="1:4" x14ac:dyDescent="0.4">
      <c r="A31" s="9" t="s">
        <v>31</v>
      </c>
      <c r="B31" s="10">
        <v>706063.16070352122</v>
      </c>
      <c r="C31" s="10">
        <f t="shared" si="0"/>
        <v>572546.71928062278</v>
      </c>
      <c r="D31" s="11">
        <f t="shared" si="1"/>
        <v>17826640130.234268</v>
      </c>
    </row>
    <row r="32" spans="1:4" x14ac:dyDescent="0.4">
      <c r="A32" s="9" t="s">
        <v>32</v>
      </c>
      <c r="B32" s="10">
        <v>596193.92699259706</v>
      </c>
      <c r="C32" s="10">
        <f t="shared" si="0"/>
        <v>572546.71928062278</v>
      </c>
      <c r="D32" s="11">
        <f t="shared" si="1"/>
        <v>559190432.57325566</v>
      </c>
    </row>
    <row r="33" spans="1:4" x14ac:dyDescent="0.4">
      <c r="A33" s="9" t="s">
        <v>33</v>
      </c>
      <c r="B33" s="10">
        <v>578020.13101335987</v>
      </c>
      <c r="C33" s="10">
        <f t="shared" si="0"/>
        <v>572546.71928062278</v>
      </c>
      <c r="D33" s="11">
        <f t="shared" si="1"/>
        <v>29958235.996064048</v>
      </c>
    </row>
    <row r="34" spans="1:4" x14ac:dyDescent="0.4">
      <c r="A34" s="9" t="s">
        <v>34</v>
      </c>
      <c r="B34" s="10">
        <v>663507.32153095677</v>
      </c>
      <c r="C34" s="10">
        <f t="shared" si="0"/>
        <v>572546.71928062278</v>
      </c>
      <c r="D34" s="11">
        <f t="shared" si="1"/>
        <v>8273831161.7434654</v>
      </c>
    </row>
    <row r="35" spans="1:4" x14ac:dyDescent="0.4">
      <c r="A35" s="9" t="s">
        <v>35</v>
      </c>
      <c r="B35" s="10">
        <v>595765.20938007534</v>
      </c>
      <c r="C35" s="10">
        <f t="shared" si="0"/>
        <v>572546.71928062278</v>
      </c>
      <c r="D35" s="11">
        <f t="shared" si="1"/>
        <v>539098282.49837625</v>
      </c>
    </row>
    <row r="36" spans="1:4" x14ac:dyDescent="0.4">
      <c r="A36" s="9" t="s">
        <v>36</v>
      </c>
      <c r="B36" s="10">
        <v>658977.29213047214</v>
      </c>
      <c r="C36" s="10">
        <f t="shared" si="0"/>
        <v>572546.71928062278</v>
      </c>
      <c r="D36" s="11">
        <f t="shared" si="1"/>
        <v>7470243923.1531162</v>
      </c>
    </row>
    <row r="37" spans="1:4" x14ac:dyDescent="0.4">
      <c r="A37" s="9" t="s">
        <v>37</v>
      </c>
      <c r="B37" s="10">
        <v>389006.50464510918</v>
      </c>
      <c r="C37" s="10">
        <f t="shared" si="0"/>
        <v>572546.71928062278</v>
      </c>
      <c r="D37" s="11">
        <f t="shared" si="1"/>
        <v>33687010388.450401</v>
      </c>
    </row>
    <row r="38" spans="1:4" x14ac:dyDescent="0.4">
      <c r="A38" s="9" t="s">
        <v>38</v>
      </c>
      <c r="B38" s="10">
        <v>762598.55189873278</v>
      </c>
      <c r="C38" s="10">
        <f t="shared" si="0"/>
        <v>572546.71928062278</v>
      </c>
      <c r="D38" s="11">
        <f t="shared" si="1"/>
        <v>36119699081.502098</v>
      </c>
    </row>
    <row r="39" spans="1:4" x14ac:dyDescent="0.4">
      <c r="A39" s="9" t="s">
        <v>39</v>
      </c>
      <c r="B39" s="10">
        <v>704063.10909474641</v>
      </c>
      <c r="C39" s="10">
        <f t="shared" si="0"/>
        <v>572546.71928062278</v>
      </c>
      <c r="D39" s="11">
        <f t="shared" si="1"/>
        <v>17296560789.74052</v>
      </c>
    </row>
    <row r="40" spans="1:4" x14ac:dyDescent="0.4">
      <c r="A40" s="9" t="s">
        <v>40</v>
      </c>
      <c r="B40" s="10">
        <v>574500.29556802846</v>
      </c>
      <c r="C40" s="10">
        <f t="shared" si="0"/>
        <v>572546.71928062278</v>
      </c>
      <c r="D40" s="11">
        <f t="shared" si="1"/>
        <v>3816460.3107137671</v>
      </c>
    </row>
    <row r="41" spans="1:4" x14ac:dyDescent="0.4">
      <c r="A41" s="9" t="s">
        <v>41</v>
      </c>
      <c r="B41" s="10">
        <v>562681.47558311839</v>
      </c>
      <c r="C41" s="10">
        <f t="shared" si="0"/>
        <v>572546.71928062278</v>
      </c>
      <c r="D41" s="11">
        <f t="shared" si="1"/>
        <v>97323033.211150214</v>
      </c>
    </row>
    <row r="42" spans="1:4" x14ac:dyDescent="0.4">
      <c r="A42" s="9" t="s">
        <v>42</v>
      </c>
      <c r="B42" s="10">
        <v>556125.73772832192</v>
      </c>
      <c r="C42" s="10">
        <f t="shared" si="0"/>
        <v>572546.71928062278</v>
      </c>
      <c r="D42" s="11">
        <f t="shared" si="1"/>
        <v>269648635.1410051</v>
      </c>
    </row>
    <row r="43" spans="1:4" x14ac:dyDescent="0.4">
      <c r="A43" s="9" t="s">
        <v>43</v>
      </c>
      <c r="B43" s="10">
        <v>492281.81081870943</v>
      </c>
      <c r="C43" s="10">
        <f t="shared" si="0"/>
        <v>572546.71928062278</v>
      </c>
      <c r="D43" s="11">
        <f t="shared" si="1"/>
        <v>6442455530.3993292</v>
      </c>
    </row>
    <row r="44" spans="1:4" x14ac:dyDescent="0.4">
      <c r="A44" s="9" t="s">
        <v>44</v>
      </c>
      <c r="B44" s="10">
        <v>631532.98027627543</v>
      </c>
      <c r="C44" s="10">
        <f t="shared" si="0"/>
        <v>572546.71928062278</v>
      </c>
      <c r="D44" s="11">
        <f t="shared" si="1"/>
        <v>3479378986.2472525</v>
      </c>
    </row>
    <row r="45" spans="1:4" x14ac:dyDescent="0.4">
      <c r="A45" s="9" t="s">
        <v>45</v>
      </c>
      <c r="B45" s="10">
        <v>688945.19712357223</v>
      </c>
      <c r="C45" s="10">
        <f t="shared" si="0"/>
        <v>572546.71928062278</v>
      </c>
      <c r="D45" s="11">
        <f t="shared" si="1"/>
        <v>13548605644.155594</v>
      </c>
    </row>
    <row r="46" spans="1:4" x14ac:dyDescent="0.4">
      <c r="A46" s="9" t="s">
        <v>46</v>
      </c>
      <c r="B46" s="10">
        <v>526261.6424604822</v>
      </c>
      <c r="C46" s="10">
        <f t="shared" si="0"/>
        <v>572546.71928062278</v>
      </c>
      <c r="D46" s="11">
        <f t="shared" si="1"/>
        <v>2142308336.2463155</v>
      </c>
    </row>
    <row r="47" spans="1:4" x14ac:dyDescent="0.4">
      <c r="A47" s="9" t="s">
        <v>47</v>
      </c>
      <c r="B47" s="10">
        <v>634423.80918586068</v>
      </c>
      <c r="C47" s="10">
        <f t="shared" si="0"/>
        <v>572546.71928062278</v>
      </c>
      <c r="D47" s="11">
        <f t="shared" si="1"/>
        <v>3828774255.1408935</v>
      </c>
    </row>
    <row r="48" spans="1:4" x14ac:dyDescent="0.4">
      <c r="A48" s="9" t="s">
        <v>48</v>
      </c>
      <c r="B48" s="10">
        <v>672554.37455769069</v>
      </c>
      <c r="C48" s="10">
        <f t="shared" si="0"/>
        <v>572546.71928062278</v>
      </c>
      <c r="D48" s="11">
        <f t="shared" si="1"/>
        <v>10001531114.01685</v>
      </c>
    </row>
    <row r="49" spans="1:4" x14ac:dyDescent="0.4">
      <c r="A49" s="9" t="s">
        <v>49</v>
      </c>
      <c r="B49" s="10">
        <v>590125.55096869264</v>
      </c>
      <c r="C49" s="10">
        <f t="shared" si="0"/>
        <v>572546.71928062278</v>
      </c>
      <c r="D49" s="11">
        <f t="shared" si="1"/>
        <v>309015323.51748884</v>
      </c>
    </row>
    <row r="50" spans="1:4" x14ac:dyDescent="0.4">
      <c r="A50" s="9" t="s">
        <v>50</v>
      </c>
      <c r="B50" s="10">
        <v>591286.3754363535</v>
      </c>
      <c r="C50" s="10">
        <f t="shared" si="0"/>
        <v>572546.71928062278</v>
      </c>
      <c r="D50" s="11">
        <f t="shared" si="1"/>
        <v>351174712.83501607</v>
      </c>
    </row>
    <row r="51" spans="1:4" x14ac:dyDescent="0.4">
      <c r="A51" s="9" t="s">
        <v>51</v>
      </c>
      <c r="B51" s="10">
        <v>657636.75150974095</v>
      </c>
      <c r="C51" s="10">
        <f t="shared" si="0"/>
        <v>572546.71928062278</v>
      </c>
      <c r="D51" s="11">
        <f t="shared" si="1"/>
        <v>7240313584.752368</v>
      </c>
    </row>
    <row r="52" spans="1:4" x14ac:dyDescent="0.4">
      <c r="A52" s="9" t="s">
        <v>52</v>
      </c>
      <c r="B52" s="10">
        <v>566960.25707223825</v>
      </c>
      <c r="C52" s="10">
        <f t="shared" si="0"/>
        <v>572546.71928062278</v>
      </c>
      <c r="D52" s="11">
        <f t="shared" si="1"/>
        <v>31208560.005708579</v>
      </c>
    </row>
    <row r="53" spans="1:4" x14ac:dyDescent="0.4">
      <c r="A53" s="9" t="s">
        <v>53</v>
      </c>
      <c r="B53" s="10">
        <v>505087.88730239403</v>
      </c>
      <c r="C53" s="10">
        <f t="shared" si="0"/>
        <v>572546.71928062278</v>
      </c>
      <c r="D53" s="11">
        <f t="shared" si="1"/>
        <v>4550694011.8668985</v>
      </c>
    </row>
    <row r="54" spans="1:4" x14ac:dyDescent="0.4">
      <c r="A54" s="9" t="s">
        <v>54</v>
      </c>
      <c r="B54" s="10">
        <v>500867.98650026694</v>
      </c>
      <c r="C54" s="10">
        <f t="shared" si="0"/>
        <v>572546.71928062278</v>
      </c>
      <c r="D54" s="11">
        <f t="shared" si="1"/>
        <v>5137840732.9976597</v>
      </c>
    </row>
    <row r="55" spans="1:4" x14ac:dyDescent="0.4">
      <c r="A55" s="9" t="s">
        <v>55</v>
      </c>
      <c r="B55" s="10">
        <v>623639.65765852854</v>
      </c>
      <c r="C55" s="10">
        <f t="shared" si="0"/>
        <v>572546.71928062278</v>
      </c>
      <c r="D55" s="11">
        <f t="shared" si="1"/>
        <v>2610488352.0884748</v>
      </c>
    </row>
    <row r="56" spans="1:4" x14ac:dyDescent="0.4">
      <c r="A56" s="9" t="s">
        <v>56</v>
      </c>
      <c r="B56" s="10">
        <v>894875.31580543518</v>
      </c>
      <c r="C56" s="10">
        <f t="shared" si="0"/>
        <v>572546.71928062278</v>
      </c>
      <c r="D56" s="11">
        <f t="shared" si="1"/>
        <v>103895724137.6553</v>
      </c>
    </row>
    <row r="57" spans="1:4" x14ac:dyDescent="0.4">
      <c r="A57" s="9" t="s">
        <v>57</v>
      </c>
      <c r="B57" s="10">
        <v>748345.16921127588</v>
      </c>
      <c r="C57" s="10">
        <f t="shared" si="0"/>
        <v>572546.71928062278</v>
      </c>
      <c r="D57" s="11">
        <f t="shared" si="1"/>
        <v>30905094998.020344</v>
      </c>
    </row>
    <row r="58" spans="1:4" x14ac:dyDescent="0.4">
      <c r="A58" s="9" t="s">
        <v>58</v>
      </c>
      <c r="B58" s="10">
        <v>596838.7769260481</v>
      </c>
      <c r="C58" s="10">
        <f t="shared" si="0"/>
        <v>572546.71928062278</v>
      </c>
      <c r="D58" s="11">
        <f t="shared" si="1"/>
        <v>590104064.64866662</v>
      </c>
    </row>
    <row r="59" spans="1:4" x14ac:dyDescent="0.4">
      <c r="A59" s="9" t="s">
        <v>59</v>
      </c>
      <c r="B59" s="10">
        <v>497398.99180876464</v>
      </c>
      <c r="C59" s="10">
        <f t="shared" si="0"/>
        <v>572546.71928062278</v>
      </c>
      <c r="D59" s="11">
        <f t="shared" si="1"/>
        <v>5647180944.1846638</v>
      </c>
    </row>
    <row r="60" spans="1:4" x14ac:dyDescent="0.4">
      <c r="A60" s="9" t="s">
        <v>60</v>
      </c>
      <c r="B60" s="10">
        <v>558366.75086338446</v>
      </c>
      <c r="C60" s="10">
        <f t="shared" si="0"/>
        <v>572546.71928062278</v>
      </c>
      <c r="D60" s="11">
        <f t="shared" si="1"/>
        <v>201071504.31387645</v>
      </c>
    </row>
    <row r="61" spans="1:4" x14ac:dyDescent="0.4">
      <c r="A61" s="9" t="s">
        <v>61</v>
      </c>
      <c r="B61" s="10">
        <v>587742.5384258423</v>
      </c>
      <c r="C61" s="10">
        <f t="shared" si="0"/>
        <v>572546.71928062278</v>
      </c>
      <c r="D61" s="11">
        <f t="shared" si="1"/>
        <v>230912919.49422002</v>
      </c>
    </row>
    <row r="62" spans="1:4" x14ac:dyDescent="0.4">
      <c r="A62" s="9" t="s">
        <v>62</v>
      </c>
      <c r="B62" s="10">
        <v>731965.46067065001</v>
      </c>
      <c r="C62" s="10">
        <f t="shared" si="0"/>
        <v>572546.71928062278</v>
      </c>
      <c r="D62" s="11">
        <f t="shared" si="1"/>
        <v>25414335106.380379</v>
      </c>
    </row>
    <row r="63" spans="1:4" x14ac:dyDescent="0.4">
      <c r="A63" s="9" t="s">
        <v>63</v>
      </c>
      <c r="B63" s="10">
        <v>581399.97703419439</v>
      </c>
      <c r="C63" s="10">
        <f t="shared" si="0"/>
        <v>572546.71928062278</v>
      </c>
      <c r="D63" s="11">
        <f t="shared" si="1"/>
        <v>78380172.85117586</v>
      </c>
    </row>
    <row r="64" spans="1:4" x14ac:dyDescent="0.4">
      <c r="A64" s="9" t="s">
        <v>64</v>
      </c>
      <c r="B64" s="10">
        <v>667860.23593321815</v>
      </c>
      <c r="C64" s="10">
        <f t="shared" si="0"/>
        <v>572546.71928062278</v>
      </c>
      <c r="D64" s="11">
        <f t="shared" si="1"/>
        <v>9084666456.6845741</v>
      </c>
    </row>
    <row r="65" spans="1:4" x14ac:dyDescent="0.4">
      <c r="A65" s="9" t="s">
        <v>65</v>
      </c>
      <c r="B65" s="10">
        <v>625780.40809766762</v>
      </c>
      <c r="C65" s="10">
        <f t="shared" si="0"/>
        <v>572546.71928062278</v>
      </c>
      <c r="D65" s="11">
        <f t="shared" si="1"/>
        <v>2833825625.0699644</v>
      </c>
    </row>
    <row r="66" spans="1:4" x14ac:dyDescent="0.4">
      <c r="A66" s="9" t="s">
        <v>66</v>
      </c>
      <c r="B66" s="10">
        <v>531840.88313882612</v>
      </c>
      <c r="C66" s="10">
        <f t="shared" si="0"/>
        <v>572546.71928062278</v>
      </c>
      <c r="D66" s="11">
        <f t="shared" si="1"/>
        <v>1656965096.0027997</v>
      </c>
    </row>
    <row r="67" spans="1:4" x14ac:dyDescent="0.4">
      <c r="A67" s="9" t="s">
        <v>67</v>
      </c>
      <c r="B67" s="10">
        <v>328022.19278691709</v>
      </c>
      <c r="C67" s="10">
        <f>C68</f>
        <v>572546.71928062278</v>
      </c>
      <c r="D67" s="11">
        <f t="shared" si="1"/>
        <v>59792244056.970978</v>
      </c>
    </row>
    <row r="68" spans="1:4" x14ac:dyDescent="0.4">
      <c r="A68" s="9" t="s">
        <v>68</v>
      </c>
      <c r="B68" s="10">
        <v>393035.92997184396</v>
      </c>
      <c r="C68" s="10">
        <f>AVERAGE(B5:B68)</f>
        <v>572546.71928062278</v>
      </c>
      <c r="D68" s="11">
        <f>POWER(B68-C68,2)</f>
        <v>32224123478.26078</v>
      </c>
    </row>
    <row r="69" spans="1:4" x14ac:dyDescent="0.4">
      <c r="A69" s="9" t="s">
        <v>69</v>
      </c>
      <c r="C69" s="10">
        <f>C68</f>
        <v>572546.71928062278</v>
      </c>
      <c r="D69" s="12"/>
    </row>
    <row r="70" spans="1:4" x14ac:dyDescent="0.4">
      <c r="A70" s="9" t="s">
        <v>70</v>
      </c>
      <c r="C70" s="10">
        <f t="shared" ref="C70:C72" si="2">C69</f>
        <v>572546.71928062278</v>
      </c>
      <c r="D70" s="12"/>
    </row>
    <row r="71" spans="1:4" x14ac:dyDescent="0.4">
      <c r="A71" s="9" t="s">
        <v>71</v>
      </c>
      <c r="C71" s="10">
        <f t="shared" si="2"/>
        <v>572546.71928062278</v>
      </c>
      <c r="D71" s="12"/>
    </row>
    <row r="72" spans="1:4" ht="17.399999999999999" thickBot="1" x14ac:dyDescent="0.45">
      <c r="A72" s="13" t="s">
        <v>72</v>
      </c>
      <c r="B72" s="14"/>
      <c r="C72" s="15">
        <f t="shared" si="2"/>
        <v>572546.71928062278</v>
      </c>
      <c r="D72" s="16"/>
    </row>
    <row r="73" spans="1:4" ht="17.399999999999999" thickTop="1" x14ac:dyDescent="0.4"/>
    <row r="84" spans="11:11" x14ac:dyDescent="0.4">
      <c r="K84" s="54" t="s">
        <v>95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00CE-1265-49CE-AE0B-3E146E83F028}">
  <sheetPr codeName="Sheet2"/>
  <dimension ref="A2:I76"/>
  <sheetViews>
    <sheetView showGridLines="0" zoomScale="40" zoomScaleNormal="40" workbookViewId="0"/>
  </sheetViews>
  <sheetFormatPr defaultRowHeight="16.8" x14ac:dyDescent="0.4"/>
  <cols>
    <col min="1" max="1" width="12.3984375" style="4" bestFit="1" customWidth="1"/>
    <col min="2" max="2" width="13.8984375" style="4" bestFit="1" customWidth="1"/>
    <col min="3" max="3" width="19.3984375" style="4" bestFit="1" customWidth="1"/>
    <col min="4" max="4" width="23.59765625" style="4" bestFit="1" customWidth="1"/>
    <col min="5" max="5" width="11.19921875" style="3" bestFit="1" customWidth="1"/>
    <col min="6" max="6" width="13.8984375" style="3" bestFit="1" customWidth="1"/>
    <col min="7" max="9" width="8.796875" style="3"/>
    <col min="10" max="16384" width="8.796875" style="4"/>
  </cols>
  <sheetData>
    <row r="2" spans="1:4" ht="34.200000000000003" x14ac:dyDescent="0.8">
      <c r="A2" s="1" t="s">
        <v>73</v>
      </c>
    </row>
    <row r="3" spans="1:4" ht="25.2" customHeight="1" thickBot="1" x14ac:dyDescent="0.85">
      <c r="A3" s="1"/>
    </row>
    <row r="4" spans="1:4" ht="17.399999999999999" thickTop="1" x14ac:dyDescent="0.4">
      <c r="A4" s="34" t="s">
        <v>74</v>
      </c>
      <c r="B4" s="17"/>
    </row>
    <row r="5" spans="1:4" ht="49.2" thickBot="1" x14ac:dyDescent="0.45">
      <c r="A5" s="51" t="s">
        <v>75</v>
      </c>
      <c r="B5" s="18">
        <v>4</v>
      </c>
    </row>
    <row r="6" spans="1:4" ht="18" thickTop="1" thickBot="1" x14ac:dyDescent="0.45"/>
    <row r="7" spans="1:4" ht="17.399999999999999" thickTop="1" x14ac:dyDescent="0.4">
      <c r="A7" s="5" t="s">
        <v>1</v>
      </c>
      <c r="B7" s="6" t="s">
        <v>2</v>
      </c>
      <c r="C7" s="7" t="s">
        <v>3</v>
      </c>
      <c r="D7" s="8" t="s">
        <v>4</v>
      </c>
    </row>
    <row r="8" spans="1:4" x14ac:dyDescent="0.4">
      <c r="A8" s="9" t="s">
        <v>5</v>
      </c>
      <c r="B8" s="10">
        <v>367181.86960369721</v>
      </c>
      <c r="C8" s="10"/>
      <c r="D8" s="11">
        <f t="shared" ref="D8:D70" si="0">POWER(B8-C8,2)</f>
        <v>134822525365.6665</v>
      </c>
    </row>
    <row r="9" spans="1:4" x14ac:dyDescent="0.4">
      <c r="A9" s="9" t="s">
        <v>6</v>
      </c>
      <c r="B9" s="10">
        <v>589960.1411672812</v>
      </c>
      <c r="C9" s="10"/>
      <c r="D9" s="11">
        <f t="shared" si="0"/>
        <v>348052968166.11835</v>
      </c>
    </row>
    <row r="10" spans="1:4" x14ac:dyDescent="0.4">
      <c r="A10" s="9" t="s">
        <v>7</v>
      </c>
      <c r="B10" s="10">
        <v>570358.07470837981</v>
      </c>
      <c r="C10" s="10"/>
      <c r="D10" s="11">
        <f t="shared" si="0"/>
        <v>325308333385.04974</v>
      </c>
    </row>
    <row r="11" spans="1:4" x14ac:dyDescent="0.4">
      <c r="A11" s="9" t="s">
        <v>8</v>
      </c>
      <c r="B11" s="10">
        <v>669375.52686594799</v>
      </c>
      <c r="C11" s="10"/>
      <c r="D11" s="11">
        <f>POWER(B11-C12,2)</f>
        <v>14437614238.117489</v>
      </c>
    </row>
    <row r="12" spans="1:4" x14ac:dyDescent="0.4">
      <c r="A12" s="9" t="s">
        <v>9</v>
      </c>
      <c r="B12" s="10">
        <v>697440.09591685981</v>
      </c>
      <c r="C12" s="10">
        <f>AVERAGE(B8:B11)</f>
        <v>549218.90308632655</v>
      </c>
      <c r="D12" s="11">
        <f t="shared" si="0"/>
        <v>21969522004.106121</v>
      </c>
    </row>
    <row r="13" spans="1:4" x14ac:dyDescent="0.4">
      <c r="A13" s="9" t="s">
        <v>10</v>
      </c>
      <c r="B13" s="10">
        <v>426296.18759546801</v>
      </c>
      <c r="C13" s="10">
        <f t="shared" ref="C13:C72" si="1">AVERAGE(B9:B12)</f>
        <v>631783.4596646172</v>
      </c>
      <c r="D13" s="11">
        <f t="shared" si="0"/>
        <v>42225018982.42054</v>
      </c>
    </row>
    <row r="14" spans="1:4" x14ac:dyDescent="0.4">
      <c r="A14" s="9" t="s">
        <v>11</v>
      </c>
      <c r="B14" s="10">
        <v>638383.9492062144</v>
      </c>
      <c r="C14" s="10">
        <f t="shared" si="1"/>
        <v>590867.4712716639</v>
      </c>
      <c r="D14" s="11">
        <f t="shared" si="0"/>
        <v>2257815675.3046241</v>
      </c>
    </row>
    <row r="15" spans="1:4" x14ac:dyDescent="0.4">
      <c r="A15" s="9" t="s">
        <v>12</v>
      </c>
      <c r="B15" s="10">
        <v>564360.04809965752</v>
      </c>
      <c r="C15" s="10">
        <f t="shared" si="1"/>
        <v>607873.93989612255</v>
      </c>
      <c r="D15" s="11">
        <f t="shared" si="0"/>
        <v>1893458779.2744668</v>
      </c>
    </row>
    <row r="16" spans="1:4" x14ac:dyDescent="0.4">
      <c r="A16" s="9" t="s">
        <v>13</v>
      </c>
      <c r="B16" s="10">
        <v>504149.4615741577</v>
      </c>
      <c r="C16" s="10">
        <f t="shared" si="1"/>
        <v>581620.07020454993</v>
      </c>
      <c r="D16" s="11">
        <f t="shared" si="0"/>
        <v>6001695201.5634041</v>
      </c>
    </row>
    <row r="17" spans="1:4" x14ac:dyDescent="0.4">
      <c r="A17" s="9" t="s">
        <v>14</v>
      </c>
      <c r="B17" s="10">
        <v>657622.56339239329</v>
      </c>
      <c r="C17" s="10">
        <f t="shared" si="1"/>
        <v>533297.41161887441</v>
      </c>
      <c r="D17" s="11">
        <f t="shared" si="0"/>
        <v>15456743363.508505</v>
      </c>
    </row>
    <row r="18" spans="1:4" x14ac:dyDescent="0.4">
      <c r="A18" s="9" t="s">
        <v>15</v>
      </c>
      <c r="B18" s="10">
        <v>517300.90048094653</v>
      </c>
      <c r="C18" s="10">
        <f t="shared" si="1"/>
        <v>591129.00556810573</v>
      </c>
      <c r="D18" s="11">
        <f t="shared" si="0"/>
        <v>5450589100.760622</v>
      </c>
    </row>
    <row r="19" spans="1:4" x14ac:dyDescent="0.4">
      <c r="A19" s="9" t="s">
        <v>16</v>
      </c>
      <c r="B19" s="10">
        <v>494811.07920455188</v>
      </c>
      <c r="C19" s="10">
        <f t="shared" si="1"/>
        <v>560858.24338678876</v>
      </c>
      <c r="D19" s="11">
        <f t="shared" si="0"/>
        <v>4362227896.5153551</v>
      </c>
    </row>
    <row r="20" spans="1:4" x14ac:dyDescent="0.4">
      <c r="A20" s="9" t="s">
        <v>17</v>
      </c>
      <c r="B20" s="10">
        <v>474608.38244459964</v>
      </c>
      <c r="C20" s="10">
        <f t="shared" si="1"/>
        <v>543471.00116301235</v>
      </c>
      <c r="D20" s="11">
        <f t="shared" si="0"/>
        <v>4742060256.7574835</v>
      </c>
    </row>
    <row r="21" spans="1:4" x14ac:dyDescent="0.4">
      <c r="A21" s="9" t="s">
        <v>18</v>
      </c>
      <c r="B21" s="10">
        <v>414228.24791679531</v>
      </c>
      <c r="C21" s="10">
        <f t="shared" si="1"/>
        <v>536085.73138062283</v>
      </c>
      <c r="D21" s="11">
        <f t="shared" si="0"/>
        <v>14849246276.136997</v>
      </c>
    </row>
    <row r="22" spans="1:4" x14ac:dyDescent="0.4">
      <c r="A22" s="9" t="s">
        <v>19</v>
      </c>
      <c r="B22" s="10">
        <v>638750.71203965135</v>
      </c>
      <c r="C22" s="10">
        <f t="shared" si="1"/>
        <v>475237.15251172334</v>
      </c>
      <c r="D22" s="11">
        <f t="shared" si="0"/>
        <v>26736684149.493256</v>
      </c>
    </row>
    <row r="23" spans="1:4" x14ac:dyDescent="0.4">
      <c r="A23" s="9" t="s">
        <v>20</v>
      </c>
      <c r="B23" s="10">
        <v>559120.25812885631</v>
      </c>
      <c r="C23" s="10">
        <f t="shared" si="1"/>
        <v>505599.60540139955</v>
      </c>
      <c r="D23" s="11">
        <f t="shared" si="0"/>
        <v>2864460268.3730249</v>
      </c>
    </row>
    <row r="24" spans="1:4" x14ac:dyDescent="0.4">
      <c r="A24" s="9" t="s">
        <v>21</v>
      </c>
      <c r="B24" s="10">
        <v>412071.18114270642</v>
      </c>
      <c r="C24" s="10">
        <f t="shared" si="1"/>
        <v>521676.90013247565</v>
      </c>
      <c r="D24" s="11">
        <f t="shared" si="0"/>
        <v>12013413635.264259</v>
      </c>
    </row>
    <row r="25" spans="1:4" x14ac:dyDescent="0.4">
      <c r="A25" s="9" t="s">
        <v>22</v>
      </c>
      <c r="B25" s="10">
        <v>565055.50231831521</v>
      </c>
      <c r="C25" s="10">
        <f t="shared" si="1"/>
        <v>506042.59980700235</v>
      </c>
      <c r="D25" s="11">
        <f t="shared" si="0"/>
        <v>3482522662.8097157</v>
      </c>
    </row>
    <row r="26" spans="1:4" x14ac:dyDescent="0.4">
      <c r="A26" s="9" t="s">
        <v>23</v>
      </c>
      <c r="B26" s="10">
        <v>418414.68840884417</v>
      </c>
      <c r="C26" s="10">
        <f t="shared" si="1"/>
        <v>543749.41340738232</v>
      </c>
      <c r="D26" s="11">
        <f t="shared" si="0"/>
        <v>15708793290.459185</v>
      </c>
    </row>
    <row r="27" spans="1:4" x14ac:dyDescent="0.4">
      <c r="A27" s="9" t="s">
        <v>24</v>
      </c>
      <c r="B27" s="10">
        <v>446142.05320412666</v>
      </c>
      <c r="C27" s="10">
        <f t="shared" si="1"/>
        <v>488665.40749968053</v>
      </c>
      <c r="D27" s="11">
        <f t="shared" si="0"/>
        <v>1808235660.5451999</v>
      </c>
    </row>
    <row r="28" spans="1:4" x14ac:dyDescent="0.4">
      <c r="A28" s="9" t="s">
        <v>25</v>
      </c>
      <c r="B28" s="10">
        <v>650863.81722521409</v>
      </c>
      <c r="C28" s="10">
        <f t="shared" si="1"/>
        <v>460420.85626849812</v>
      </c>
      <c r="D28" s="11">
        <f t="shared" si="0"/>
        <v>36268521377.96125</v>
      </c>
    </row>
    <row r="29" spans="1:4" x14ac:dyDescent="0.4">
      <c r="A29" s="9" t="s">
        <v>26</v>
      </c>
      <c r="B29" s="10">
        <v>452618.92877333239</v>
      </c>
      <c r="C29" s="10">
        <f t="shared" si="1"/>
        <v>520119.01528912503</v>
      </c>
      <c r="D29" s="11">
        <f t="shared" si="0"/>
        <v>4556261679.639492</v>
      </c>
    </row>
    <row r="30" spans="1:4" x14ac:dyDescent="0.4">
      <c r="A30" s="9" t="s">
        <v>27</v>
      </c>
      <c r="B30" s="10">
        <v>637583.7393878065</v>
      </c>
      <c r="C30" s="10">
        <f t="shared" si="1"/>
        <v>492009.87190287933</v>
      </c>
      <c r="D30" s="11">
        <f t="shared" si="0"/>
        <v>21191750894.519138</v>
      </c>
    </row>
    <row r="31" spans="1:4" x14ac:dyDescent="0.4">
      <c r="A31" s="9" t="s">
        <v>28</v>
      </c>
      <c r="B31" s="10">
        <v>472448.95098428614</v>
      </c>
      <c r="C31" s="10">
        <f t="shared" si="1"/>
        <v>546802.13464761991</v>
      </c>
      <c r="D31" s="11">
        <f t="shared" si="0"/>
        <v>5528395920.8734436</v>
      </c>
    </row>
    <row r="32" spans="1:4" x14ac:dyDescent="0.4">
      <c r="A32" s="9" t="s">
        <v>29</v>
      </c>
      <c r="B32" s="10">
        <v>619065.64509426616</v>
      </c>
      <c r="C32" s="10">
        <f t="shared" si="1"/>
        <v>553378.85909265978</v>
      </c>
      <c r="D32" s="11">
        <f t="shared" si="0"/>
        <v>4314753855.2208319</v>
      </c>
    </row>
    <row r="33" spans="1:4" x14ac:dyDescent="0.4">
      <c r="A33" s="9" t="s">
        <v>30</v>
      </c>
      <c r="B33" s="10">
        <v>412198.40126159042</v>
      </c>
      <c r="C33" s="10">
        <f t="shared" si="1"/>
        <v>545429.3160599228</v>
      </c>
      <c r="D33" s="11">
        <f t="shared" si="0"/>
        <v>17750476658.0005</v>
      </c>
    </row>
    <row r="34" spans="1:4" x14ac:dyDescent="0.4">
      <c r="A34" s="9" t="s">
        <v>31</v>
      </c>
      <c r="B34" s="10">
        <v>706063.16070352122</v>
      </c>
      <c r="C34" s="10">
        <f t="shared" si="1"/>
        <v>535324.18418198731</v>
      </c>
      <c r="D34" s="11">
        <f t="shared" si="0"/>
        <v>29151798103.620911</v>
      </c>
    </row>
    <row r="35" spans="1:4" x14ac:dyDescent="0.4">
      <c r="A35" s="9" t="s">
        <v>32</v>
      </c>
      <c r="B35" s="10">
        <v>596193.92699259706</v>
      </c>
      <c r="C35" s="10">
        <f t="shared" si="1"/>
        <v>552444.03951091599</v>
      </c>
      <c r="D35" s="11">
        <f t="shared" si="0"/>
        <v>1914052654.659754</v>
      </c>
    </row>
    <row r="36" spans="1:4" x14ac:dyDescent="0.4">
      <c r="A36" s="9" t="s">
        <v>33</v>
      </c>
      <c r="B36" s="10">
        <v>578020.13101335987</v>
      </c>
      <c r="C36" s="10">
        <f t="shared" si="1"/>
        <v>583380.28351299372</v>
      </c>
      <c r="D36" s="11">
        <f t="shared" si="0"/>
        <v>28731234.819330916</v>
      </c>
    </row>
    <row r="37" spans="1:4" x14ac:dyDescent="0.4">
      <c r="A37" s="9" t="s">
        <v>34</v>
      </c>
      <c r="B37" s="10">
        <v>663507.32153095677</v>
      </c>
      <c r="C37" s="10">
        <f t="shared" si="1"/>
        <v>573118.90499276714</v>
      </c>
      <c r="D37" s="11">
        <f t="shared" si="0"/>
        <v>8170065844.2812729</v>
      </c>
    </row>
    <row r="38" spans="1:4" x14ac:dyDescent="0.4">
      <c r="A38" s="9" t="s">
        <v>35</v>
      </c>
      <c r="B38" s="10">
        <v>595765.20938007534</v>
      </c>
      <c r="C38" s="10">
        <f t="shared" si="1"/>
        <v>635946.13506010873</v>
      </c>
      <c r="D38" s="11">
        <f t="shared" si="0"/>
        <v>1614506788.5043674</v>
      </c>
    </row>
    <row r="39" spans="1:4" x14ac:dyDescent="0.4">
      <c r="A39" s="9" t="s">
        <v>36</v>
      </c>
      <c r="B39" s="10">
        <v>658977.29213047214</v>
      </c>
      <c r="C39" s="10">
        <f t="shared" si="1"/>
        <v>608371.64722924726</v>
      </c>
      <c r="D39" s="11">
        <f t="shared" si="0"/>
        <v>2560931295.8688674</v>
      </c>
    </row>
    <row r="40" spans="1:4" x14ac:dyDescent="0.4">
      <c r="A40" s="9" t="s">
        <v>37</v>
      </c>
      <c r="B40" s="10">
        <v>389006.50464510918</v>
      </c>
      <c r="C40" s="10">
        <f t="shared" si="1"/>
        <v>624067.48851371603</v>
      </c>
      <c r="D40" s="11">
        <f t="shared" si="0"/>
        <v>55253666137.277451</v>
      </c>
    </row>
    <row r="41" spans="1:4" x14ac:dyDescent="0.4">
      <c r="A41" s="9" t="s">
        <v>38</v>
      </c>
      <c r="B41" s="10">
        <v>762598.55189873278</v>
      </c>
      <c r="C41" s="10">
        <f t="shared" si="1"/>
        <v>576814.08192165336</v>
      </c>
      <c r="D41" s="11">
        <f t="shared" si="0"/>
        <v>34515869284.66433</v>
      </c>
    </row>
    <row r="42" spans="1:4" x14ac:dyDescent="0.4">
      <c r="A42" s="9" t="s">
        <v>39</v>
      </c>
      <c r="B42" s="10">
        <v>704063.10909474641</v>
      </c>
      <c r="C42" s="10">
        <f t="shared" si="1"/>
        <v>601586.88951359736</v>
      </c>
      <c r="D42" s="11">
        <f t="shared" si="0"/>
        <v>10501375579.643877</v>
      </c>
    </row>
    <row r="43" spans="1:4" x14ac:dyDescent="0.4">
      <c r="A43" s="9" t="s">
        <v>40</v>
      </c>
      <c r="B43" s="10">
        <v>574500.29556802846</v>
      </c>
      <c r="C43" s="10">
        <f t="shared" si="1"/>
        <v>628661.36444226513</v>
      </c>
      <c r="D43" s="11">
        <f t="shared" si="0"/>
        <v>2933421381.5998073</v>
      </c>
    </row>
    <row r="44" spans="1:4" x14ac:dyDescent="0.4">
      <c r="A44" s="9" t="s">
        <v>41</v>
      </c>
      <c r="B44" s="10">
        <v>562681.47558311839</v>
      </c>
      <c r="C44" s="10">
        <f t="shared" si="1"/>
        <v>607542.11530165421</v>
      </c>
      <c r="D44" s="11">
        <f t="shared" si="0"/>
        <v>2012476995.9562738</v>
      </c>
    </row>
    <row r="45" spans="1:4" x14ac:dyDescent="0.4">
      <c r="A45" s="9" t="s">
        <v>42</v>
      </c>
      <c r="B45" s="10">
        <v>556125.73772832192</v>
      </c>
      <c r="C45" s="10">
        <f t="shared" si="1"/>
        <v>650960.85803615651</v>
      </c>
      <c r="D45" s="11">
        <f t="shared" si="0"/>
        <v>8993700043.8014603</v>
      </c>
    </row>
    <row r="46" spans="1:4" x14ac:dyDescent="0.4">
      <c r="A46" s="9" t="s">
        <v>43</v>
      </c>
      <c r="B46" s="10">
        <v>492281.81081870943</v>
      </c>
      <c r="C46" s="10">
        <f t="shared" si="1"/>
        <v>599342.6544935538</v>
      </c>
      <c r="D46" s="11">
        <f t="shared" si="0"/>
        <v>11462024248.369463</v>
      </c>
    </row>
    <row r="47" spans="1:4" x14ac:dyDescent="0.4">
      <c r="A47" s="9" t="s">
        <v>44</v>
      </c>
      <c r="B47" s="10">
        <v>631532.98027627543</v>
      </c>
      <c r="C47" s="10">
        <f t="shared" si="1"/>
        <v>546397.32992454455</v>
      </c>
      <c r="D47" s="11">
        <f t="shared" si="0"/>
        <v>7248078960.8121729</v>
      </c>
    </row>
    <row r="48" spans="1:4" x14ac:dyDescent="0.4">
      <c r="A48" s="9" t="s">
        <v>45</v>
      </c>
      <c r="B48" s="10">
        <v>688945.19712357223</v>
      </c>
      <c r="C48" s="10">
        <f t="shared" si="1"/>
        <v>560655.50110160629</v>
      </c>
      <c r="D48" s="11">
        <f t="shared" si="0"/>
        <v>16458246105.408422</v>
      </c>
    </row>
    <row r="49" spans="1:4" x14ac:dyDescent="0.4">
      <c r="A49" s="9" t="s">
        <v>46</v>
      </c>
      <c r="B49" s="10">
        <v>526261.6424604822</v>
      </c>
      <c r="C49" s="10">
        <f t="shared" si="1"/>
        <v>592221.43148671975</v>
      </c>
      <c r="D49" s="11">
        <f t="shared" si="0"/>
        <v>4350693768.3857689</v>
      </c>
    </row>
    <row r="50" spans="1:4" x14ac:dyDescent="0.4">
      <c r="A50" s="9" t="s">
        <v>47</v>
      </c>
      <c r="B50" s="10">
        <v>634423.80918586068</v>
      </c>
      <c r="C50" s="10">
        <f t="shared" si="1"/>
        <v>584755.40766975982</v>
      </c>
      <c r="D50" s="11">
        <f t="shared" si="0"/>
        <v>2466950109.1646099</v>
      </c>
    </row>
    <row r="51" spans="1:4" x14ac:dyDescent="0.4">
      <c r="A51" s="9" t="s">
        <v>48</v>
      </c>
      <c r="B51" s="10">
        <v>672554.37455769069</v>
      </c>
      <c r="C51" s="10">
        <f t="shared" si="1"/>
        <v>620290.90726154763</v>
      </c>
      <c r="D51" s="11">
        <f t="shared" si="0"/>
        <v>2731470013.8150153</v>
      </c>
    </row>
    <row r="52" spans="1:4" x14ac:dyDescent="0.4">
      <c r="A52" s="9" t="s">
        <v>49</v>
      </c>
      <c r="B52" s="10">
        <v>590125.55096869264</v>
      </c>
      <c r="C52" s="10">
        <f t="shared" si="1"/>
        <v>630546.25583190145</v>
      </c>
      <c r="D52" s="11">
        <f t="shared" si="0"/>
        <v>1633833381.6386325</v>
      </c>
    </row>
    <row r="53" spans="1:4" x14ac:dyDescent="0.4">
      <c r="A53" s="9" t="s">
        <v>50</v>
      </c>
      <c r="B53" s="10">
        <v>591286.3754363535</v>
      </c>
      <c r="C53" s="10">
        <f t="shared" si="1"/>
        <v>605841.34429318155</v>
      </c>
      <c r="D53" s="11">
        <f t="shared" si="0"/>
        <v>211847118.42323455</v>
      </c>
    </row>
    <row r="54" spans="1:4" x14ac:dyDescent="0.4">
      <c r="A54" s="9" t="s">
        <v>51</v>
      </c>
      <c r="B54" s="10">
        <v>657636.75150974095</v>
      </c>
      <c r="C54" s="10">
        <f t="shared" si="1"/>
        <v>622097.52753714938</v>
      </c>
      <c r="D54" s="11">
        <f t="shared" si="0"/>
        <v>1263036440.5740275</v>
      </c>
    </row>
    <row r="55" spans="1:4" x14ac:dyDescent="0.4">
      <c r="A55" s="9" t="s">
        <v>52</v>
      </c>
      <c r="B55" s="10">
        <v>566960.25707223825</v>
      </c>
      <c r="C55" s="10">
        <f t="shared" si="1"/>
        <v>627900.76311811944</v>
      </c>
      <c r="D55" s="11">
        <f t="shared" si="0"/>
        <v>3713745277.1280823</v>
      </c>
    </row>
    <row r="56" spans="1:4" x14ac:dyDescent="0.4">
      <c r="A56" s="9" t="s">
        <v>53</v>
      </c>
      <c r="B56" s="10">
        <v>505087.88730239403</v>
      </c>
      <c r="C56" s="10">
        <f t="shared" si="1"/>
        <v>601502.23374675633</v>
      </c>
      <c r="D56" s="11">
        <f t="shared" si="0"/>
        <v>9295726200.2935181</v>
      </c>
    </row>
    <row r="57" spans="1:4" x14ac:dyDescent="0.4">
      <c r="A57" s="9" t="s">
        <v>54</v>
      </c>
      <c r="B57" s="10">
        <v>500867.98650026694</v>
      </c>
      <c r="C57" s="10">
        <f t="shared" si="1"/>
        <v>580242.81783018168</v>
      </c>
      <c r="D57" s="11">
        <f t="shared" si="0"/>
        <v>6300363848.6524143</v>
      </c>
    </row>
    <row r="58" spans="1:4" x14ac:dyDescent="0.4">
      <c r="A58" s="9" t="s">
        <v>55</v>
      </c>
      <c r="B58" s="10">
        <v>623639.65765852854</v>
      </c>
      <c r="C58" s="10">
        <f t="shared" si="1"/>
        <v>557638.22059616004</v>
      </c>
      <c r="D58" s="11">
        <f t="shared" si="0"/>
        <v>4356189694.2977896</v>
      </c>
    </row>
    <row r="59" spans="1:4" x14ac:dyDescent="0.4">
      <c r="A59" s="9" t="s">
        <v>56</v>
      </c>
      <c r="B59" s="10">
        <v>894875.31580543518</v>
      </c>
      <c r="C59" s="10">
        <f t="shared" si="1"/>
        <v>549138.94713335694</v>
      </c>
      <c r="D59" s="11">
        <f t="shared" si="0"/>
        <v>119533636622.55521</v>
      </c>
    </row>
    <row r="60" spans="1:4" x14ac:dyDescent="0.4">
      <c r="A60" s="9" t="s">
        <v>57</v>
      </c>
      <c r="B60" s="10">
        <v>748345.16921127588</v>
      </c>
      <c r="C60" s="10">
        <f t="shared" si="1"/>
        <v>631117.71181665617</v>
      </c>
      <c r="D60" s="11">
        <f t="shared" si="0"/>
        <v>13742276767.207378</v>
      </c>
    </row>
    <row r="61" spans="1:4" x14ac:dyDescent="0.4">
      <c r="A61" s="9" t="s">
        <v>58</v>
      </c>
      <c r="B61" s="10">
        <v>596838.7769260481</v>
      </c>
      <c r="C61" s="10">
        <f t="shared" si="1"/>
        <v>691932.03229387663</v>
      </c>
      <c r="D61" s="11">
        <f t="shared" si="0"/>
        <v>9042727216.4510498</v>
      </c>
    </row>
    <row r="62" spans="1:4" x14ac:dyDescent="0.4">
      <c r="A62" s="9" t="s">
        <v>59</v>
      </c>
      <c r="B62" s="10">
        <v>497398.99180876464</v>
      </c>
      <c r="C62" s="10">
        <f t="shared" si="1"/>
        <v>715924.72990032192</v>
      </c>
      <c r="D62" s="11">
        <f t="shared" si="0"/>
        <v>47753498208.459892</v>
      </c>
    </row>
    <row r="63" spans="1:4" x14ac:dyDescent="0.4">
      <c r="A63" s="9" t="s">
        <v>60</v>
      </c>
      <c r="B63" s="10">
        <v>558366.75086338446</v>
      </c>
      <c r="C63" s="10">
        <f t="shared" si="1"/>
        <v>684364.56343788095</v>
      </c>
      <c r="D63" s="11">
        <f t="shared" si="0"/>
        <v>15875448773.557947</v>
      </c>
    </row>
    <row r="64" spans="1:4" x14ac:dyDescent="0.4">
      <c r="A64" s="9" t="s">
        <v>61</v>
      </c>
      <c r="B64" s="10">
        <v>587742.5384258423</v>
      </c>
      <c r="C64" s="10">
        <f t="shared" si="1"/>
        <v>600237.42220236827</v>
      </c>
      <c r="D64" s="11">
        <f t="shared" si="0"/>
        <v>156122120.5888918</v>
      </c>
    </row>
    <row r="65" spans="1:4" x14ac:dyDescent="0.4">
      <c r="A65" s="9" t="s">
        <v>62</v>
      </c>
      <c r="B65" s="10">
        <v>731965.46067065001</v>
      </c>
      <c r="C65" s="10">
        <f t="shared" si="1"/>
        <v>560086.76450600987</v>
      </c>
      <c r="D65" s="11">
        <f t="shared" si="0"/>
        <v>29542286195.25668</v>
      </c>
    </row>
    <row r="66" spans="1:4" x14ac:dyDescent="0.4">
      <c r="A66" s="9" t="s">
        <v>63</v>
      </c>
      <c r="B66" s="10">
        <v>581399.97703419439</v>
      </c>
      <c r="C66" s="10">
        <f t="shared" si="1"/>
        <v>593868.43544216035</v>
      </c>
      <c r="D66" s="11">
        <f t="shared" si="0"/>
        <v>155462455.07117692</v>
      </c>
    </row>
    <row r="67" spans="1:4" x14ac:dyDescent="0.4">
      <c r="A67" s="9" t="s">
        <v>64</v>
      </c>
      <c r="B67" s="10">
        <v>667860.23593321815</v>
      </c>
      <c r="C67" s="10">
        <f t="shared" si="1"/>
        <v>614868.68174851779</v>
      </c>
      <c r="D67" s="11">
        <f t="shared" si="0"/>
        <v>2808104814.9100347</v>
      </c>
    </row>
    <row r="68" spans="1:4" x14ac:dyDescent="0.4">
      <c r="A68" s="9" t="s">
        <v>65</v>
      </c>
      <c r="B68" s="10">
        <v>625780.40809766762</v>
      </c>
      <c r="C68" s="10">
        <f t="shared" si="1"/>
        <v>642242.05301597621</v>
      </c>
      <c r="D68" s="11">
        <f t="shared" si="0"/>
        <v>270985753.41647512</v>
      </c>
    </row>
    <row r="69" spans="1:4" x14ac:dyDescent="0.4">
      <c r="A69" s="9" t="s">
        <v>66</v>
      </c>
      <c r="B69" s="10">
        <v>531840.88313882612</v>
      </c>
      <c r="C69" s="10">
        <f t="shared" si="1"/>
        <v>651751.52043393254</v>
      </c>
      <c r="D69" s="11">
        <f t="shared" si="0"/>
        <v>14378560936.518568</v>
      </c>
    </row>
    <row r="70" spans="1:4" x14ac:dyDescent="0.4">
      <c r="A70" s="9" t="s">
        <v>67</v>
      </c>
      <c r="B70" s="10">
        <v>328022.19278691709</v>
      </c>
      <c r="C70" s="10">
        <f t="shared" si="1"/>
        <v>601720.37605097657</v>
      </c>
      <c r="D70" s="11">
        <f t="shared" si="0"/>
        <v>74910695522.046692</v>
      </c>
    </row>
    <row r="71" spans="1:4" x14ac:dyDescent="0.4">
      <c r="A71" s="9" t="s">
        <v>68</v>
      </c>
      <c r="B71" s="10">
        <v>393035.92997184396</v>
      </c>
      <c r="C71" s="10">
        <f t="shared" si="1"/>
        <v>538375.92998915724</v>
      </c>
      <c r="D71" s="11">
        <f>POWER(B71-C71,2)</f>
        <v>21123715605.032627</v>
      </c>
    </row>
    <row r="72" spans="1:4" x14ac:dyDescent="0.4">
      <c r="A72" s="9" t="s">
        <v>69</v>
      </c>
      <c r="B72" s="2"/>
      <c r="C72" s="10">
        <f t="shared" si="1"/>
        <v>469669.8534988137</v>
      </c>
      <c r="D72" s="12"/>
    </row>
    <row r="73" spans="1:4" x14ac:dyDescent="0.4">
      <c r="A73" s="9" t="s">
        <v>70</v>
      </c>
      <c r="B73" s="2"/>
      <c r="C73" s="10">
        <f>C72</f>
        <v>469669.8534988137</v>
      </c>
      <c r="D73" s="12"/>
    </row>
    <row r="74" spans="1:4" x14ac:dyDescent="0.4">
      <c r="A74" s="9" t="s">
        <v>71</v>
      </c>
      <c r="B74" s="2"/>
      <c r="C74" s="10">
        <f t="shared" ref="C74:C75" si="2">C73</f>
        <v>469669.8534988137</v>
      </c>
      <c r="D74" s="12"/>
    </row>
    <row r="75" spans="1:4" ht="17.399999999999999" thickBot="1" x14ac:dyDescent="0.45">
      <c r="A75" s="13" t="s">
        <v>72</v>
      </c>
      <c r="B75" s="14"/>
      <c r="C75" s="15">
        <f t="shared" si="2"/>
        <v>469669.8534988137</v>
      </c>
      <c r="D75" s="16"/>
    </row>
    <row r="76" spans="1:4" ht="17.399999999999999" thickTop="1" x14ac:dyDescent="0.4"/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281D-E0EE-4A12-9003-C6A995E4FB7D}">
  <sheetPr codeName="Sheet3"/>
  <dimension ref="A2:M73"/>
  <sheetViews>
    <sheetView showGridLines="0" zoomScale="40" zoomScaleNormal="40" workbookViewId="0"/>
  </sheetViews>
  <sheetFormatPr defaultColWidth="8.69921875" defaultRowHeight="16.8" x14ac:dyDescent="0.4"/>
  <cols>
    <col min="1" max="1" width="11.09765625" style="4" bestFit="1" customWidth="1"/>
    <col min="2" max="2" width="15.8984375" style="4" bestFit="1" customWidth="1"/>
    <col min="3" max="3" width="12.3984375" style="4" bestFit="1" customWidth="1"/>
    <col min="4" max="4" width="13.5" style="4" bestFit="1" customWidth="1"/>
    <col min="5" max="5" width="16.59765625" style="4" bestFit="1" customWidth="1"/>
    <col min="6" max="6" width="19.59765625" style="4" bestFit="1" customWidth="1"/>
    <col min="7" max="7" width="8.69921875" style="4"/>
    <col min="8" max="8" width="10.09765625" style="4" bestFit="1" customWidth="1"/>
    <col min="9" max="9" width="8.69921875" style="4"/>
    <col min="10" max="13" width="8.69921875" style="3"/>
    <col min="14" max="16384" width="8.69921875" style="4"/>
  </cols>
  <sheetData>
    <row r="2" spans="1:9" ht="34.200000000000003" x14ac:dyDescent="0.8">
      <c r="A2" s="1" t="s">
        <v>76</v>
      </c>
    </row>
    <row r="3" spans="1:9" ht="17.399999999999999" thickBot="1" x14ac:dyDescent="0.45"/>
    <row r="4" spans="1:9" ht="17.399999999999999" thickTop="1" x14ac:dyDescent="0.4">
      <c r="A4" s="5" t="s">
        <v>1</v>
      </c>
      <c r="B4" s="7" t="s">
        <v>77</v>
      </c>
      <c r="C4" s="6" t="s">
        <v>2</v>
      </c>
      <c r="D4" s="7" t="s">
        <v>78</v>
      </c>
      <c r="E4" s="7" t="s">
        <v>3</v>
      </c>
      <c r="F4" s="8" t="s">
        <v>4</v>
      </c>
    </row>
    <row r="5" spans="1:9" x14ac:dyDescent="0.4">
      <c r="A5" s="9" t="s">
        <v>5</v>
      </c>
      <c r="B5" s="2">
        <v>1</v>
      </c>
      <c r="C5" s="10">
        <v>367181.86960369721</v>
      </c>
      <c r="D5" s="2"/>
      <c r="E5" s="10">
        <f>B5*1080.1+362497</f>
        <v>363577.1</v>
      </c>
      <c r="F5" s="11">
        <f t="shared" ref="F5:F68" si="0">POWER(C5-E5,2)</f>
        <v>12994363.895739513</v>
      </c>
    </row>
    <row r="6" spans="1:9" x14ac:dyDescent="0.4">
      <c r="A6" s="9" t="s">
        <v>6</v>
      </c>
      <c r="B6" s="2">
        <f t="shared" ref="B6:B69" si="1">+B5+1</f>
        <v>2</v>
      </c>
      <c r="C6" s="10">
        <f>C5*(1+D6)</f>
        <v>367328.74235153868</v>
      </c>
      <c r="D6" s="19">
        <v>4.0000000000000002E-4</v>
      </c>
      <c r="E6" s="10">
        <f t="shared" ref="E6:E69" si="2">B6*1080.1+362497</f>
        <v>364657.2</v>
      </c>
      <c r="F6" s="11">
        <f t="shared" si="0"/>
        <v>7137138.5360647384</v>
      </c>
      <c r="I6" s="20"/>
    </row>
    <row r="7" spans="1:9" x14ac:dyDescent="0.4">
      <c r="A7" s="9" t="s">
        <v>7</v>
      </c>
      <c r="B7" s="2">
        <f t="shared" si="1"/>
        <v>3</v>
      </c>
      <c r="C7" s="10">
        <f t="shared" ref="C7:C68" si="3">C6*(1+D7)</f>
        <v>368669.49226112175</v>
      </c>
      <c r="D7" s="19">
        <v>3.65E-3</v>
      </c>
      <c r="E7" s="10">
        <f t="shared" si="2"/>
        <v>365737.3</v>
      </c>
      <c r="F7" s="11">
        <f t="shared" si="0"/>
        <v>8597751.4561823383</v>
      </c>
      <c r="I7" s="20"/>
    </row>
    <row r="8" spans="1:9" x14ac:dyDescent="0.4">
      <c r="A8" s="9" t="s">
        <v>8</v>
      </c>
      <c r="B8" s="2">
        <f t="shared" si="1"/>
        <v>4</v>
      </c>
      <c r="C8" s="10">
        <f t="shared" si="3"/>
        <v>368922.95253705123</v>
      </c>
      <c r="D8" s="19">
        <v>6.8749999999999996E-4</v>
      </c>
      <c r="E8" s="10">
        <f t="shared" si="2"/>
        <v>366817.4</v>
      </c>
      <c r="F8" s="11">
        <f t="shared" si="0"/>
        <v>4433351.4862827621</v>
      </c>
      <c r="I8" s="20"/>
    </row>
    <row r="9" spans="1:9" x14ac:dyDescent="0.4">
      <c r="A9" s="9" t="s">
        <v>9</v>
      </c>
      <c r="B9" s="2">
        <f t="shared" si="1"/>
        <v>5</v>
      </c>
      <c r="C9" s="10">
        <f t="shared" si="3"/>
        <v>370735.28654138953</v>
      </c>
      <c r="D9" s="19">
        <v>4.9125000000000002E-3</v>
      </c>
      <c r="E9" s="10">
        <f t="shared" si="2"/>
        <v>367897.5</v>
      </c>
      <c r="F9" s="11">
        <f t="shared" si="0"/>
        <v>8053032.4544915752</v>
      </c>
      <c r="I9" s="20"/>
    </row>
    <row r="10" spans="1:9" x14ac:dyDescent="0.4">
      <c r="A10" s="9" t="s">
        <v>10</v>
      </c>
      <c r="B10" s="2">
        <f t="shared" si="1"/>
        <v>6</v>
      </c>
      <c r="C10" s="10">
        <f t="shared" si="3"/>
        <v>370860.40970059729</v>
      </c>
      <c r="D10" s="19">
        <v>3.3750000000000002E-4</v>
      </c>
      <c r="E10" s="10">
        <f t="shared" si="2"/>
        <v>368977.6</v>
      </c>
      <c r="F10" s="11">
        <f t="shared" si="0"/>
        <v>3544972.3686633338</v>
      </c>
      <c r="I10" s="20"/>
    </row>
    <row r="11" spans="1:9" x14ac:dyDescent="0.4">
      <c r="A11" s="9" t="s">
        <v>11</v>
      </c>
      <c r="B11" s="2">
        <f t="shared" si="1"/>
        <v>7</v>
      </c>
      <c r="C11" s="10">
        <f t="shared" si="3"/>
        <v>370484.91353577544</v>
      </c>
      <c r="D11" s="19">
        <v>-1.0124999999999999E-3</v>
      </c>
      <c r="E11" s="10">
        <f t="shared" si="2"/>
        <v>370057.7</v>
      </c>
      <c r="F11" s="11">
        <f t="shared" si="0"/>
        <v>182511.40514974503</v>
      </c>
      <c r="I11" s="20"/>
    </row>
    <row r="12" spans="1:9" x14ac:dyDescent="0.4">
      <c r="A12" s="9" t="s">
        <v>12</v>
      </c>
      <c r="B12" s="2">
        <f t="shared" si="1"/>
        <v>8</v>
      </c>
      <c r="C12" s="10">
        <f t="shared" si="3"/>
        <v>370647.00068544736</v>
      </c>
      <c r="D12" s="19">
        <v>4.3750000000000001E-4</v>
      </c>
      <c r="E12" s="10">
        <f t="shared" si="2"/>
        <v>371137.8</v>
      </c>
      <c r="F12" s="11">
        <f t="shared" si="0"/>
        <v>240883.96716532853</v>
      </c>
      <c r="I12" s="20"/>
    </row>
    <row r="13" spans="1:9" x14ac:dyDescent="0.4">
      <c r="A13" s="9" t="s">
        <v>13</v>
      </c>
      <c r="B13" s="2">
        <f t="shared" si="1"/>
        <v>9</v>
      </c>
      <c r="C13" s="10">
        <f t="shared" si="3"/>
        <v>370470.94336012175</v>
      </c>
      <c r="D13" s="19">
        <v>-4.75E-4</v>
      </c>
      <c r="E13" s="10">
        <f t="shared" si="2"/>
        <v>372217.9</v>
      </c>
      <c r="F13" s="11">
        <f t="shared" si="0"/>
        <v>3051857.5016148007</v>
      </c>
      <c r="I13" s="20"/>
    </row>
    <row r="14" spans="1:9" x14ac:dyDescent="0.4">
      <c r="A14" s="9" t="s">
        <v>14</v>
      </c>
      <c r="B14" s="2">
        <f t="shared" si="1"/>
        <v>10</v>
      </c>
      <c r="C14" s="10">
        <f t="shared" si="3"/>
        <v>370818.25986952189</v>
      </c>
      <c r="D14" s="19">
        <v>9.3749999999999997E-4</v>
      </c>
      <c r="E14" s="10">
        <f t="shared" si="2"/>
        <v>373298</v>
      </c>
      <c r="F14" s="11">
        <f t="shared" si="0"/>
        <v>6149111.1147035882</v>
      </c>
      <c r="I14" s="20"/>
    </row>
    <row r="15" spans="1:9" x14ac:dyDescent="0.4">
      <c r="A15" s="9" t="s">
        <v>15</v>
      </c>
      <c r="B15" s="2">
        <f t="shared" si="1"/>
        <v>11</v>
      </c>
      <c r="C15" s="10">
        <f t="shared" si="3"/>
        <v>370646.75642433221</v>
      </c>
      <c r="D15" s="19">
        <v>-4.6250000000000002E-4</v>
      </c>
      <c r="E15" s="10">
        <f t="shared" si="2"/>
        <v>374378.1</v>
      </c>
      <c r="F15" s="11">
        <f t="shared" si="0"/>
        <v>13922924.879677098</v>
      </c>
      <c r="I15" s="20"/>
    </row>
    <row r="16" spans="1:9" x14ac:dyDescent="0.4">
      <c r="A16" s="9" t="s">
        <v>16</v>
      </c>
      <c r="B16" s="2">
        <f t="shared" si="1"/>
        <v>12</v>
      </c>
      <c r="C16" s="10">
        <f t="shared" si="3"/>
        <v>371017.40318075649</v>
      </c>
      <c r="D16" s="19">
        <v>1E-3</v>
      </c>
      <c r="E16" s="10">
        <f t="shared" si="2"/>
        <v>375458.2</v>
      </c>
      <c r="F16" s="11">
        <f t="shared" si="0"/>
        <v>19720676.38980338</v>
      </c>
      <c r="I16" s="20"/>
    </row>
    <row r="17" spans="1:9" x14ac:dyDescent="0.4">
      <c r="A17" s="9" t="s">
        <v>17</v>
      </c>
      <c r="B17" s="2">
        <f t="shared" si="1"/>
        <v>13</v>
      </c>
      <c r="C17" s="10">
        <f t="shared" si="3"/>
        <v>372353.06583220721</v>
      </c>
      <c r="D17" s="19">
        <v>3.5999999999999999E-3</v>
      </c>
      <c r="E17" s="10">
        <f t="shared" si="2"/>
        <v>376538.3</v>
      </c>
      <c r="F17" s="11">
        <f t="shared" si="0"/>
        <v>17516185.039260093</v>
      </c>
      <c r="I17" s="20"/>
    </row>
    <row r="18" spans="1:9" x14ac:dyDescent="0.4">
      <c r="A18" s="9" t="s">
        <v>18</v>
      </c>
      <c r="B18" s="2">
        <f t="shared" si="1"/>
        <v>14</v>
      </c>
      <c r="C18" s="10">
        <f t="shared" si="3"/>
        <v>374051.92669506668</v>
      </c>
      <c r="D18" s="19">
        <v>4.5624999999999997E-3</v>
      </c>
      <c r="E18" s="10">
        <f t="shared" si="2"/>
        <v>377618.4</v>
      </c>
      <c r="F18" s="11">
        <f t="shared" si="0"/>
        <v>12719731.834802173</v>
      </c>
      <c r="I18" s="20"/>
    </row>
    <row r="19" spans="1:9" x14ac:dyDescent="0.4">
      <c r="A19" s="9" t="s">
        <v>19</v>
      </c>
      <c r="B19" s="2">
        <f t="shared" si="1"/>
        <v>15</v>
      </c>
      <c r="C19" s="10">
        <f t="shared" si="3"/>
        <v>375337.73019308096</v>
      </c>
      <c r="D19" s="19">
        <v>3.4375E-3</v>
      </c>
      <c r="E19" s="10">
        <f t="shared" si="2"/>
        <v>378698.5</v>
      </c>
      <c r="F19" s="11">
        <f t="shared" si="0"/>
        <v>11294773.695098624</v>
      </c>
      <c r="I19" s="20"/>
    </row>
    <row r="20" spans="1:9" x14ac:dyDescent="0.4">
      <c r="A20" s="9" t="s">
        <v>20</v>
      </c>
      <c r="B20" s="2">
        <f t="shared" si="1"/>
        <v>16</v>
      </c>
      <c r="C20" s="10">
        <f t="shared" si="3"/>
        <v>377223.80228730122</v>
      </c>
      <c r="D20" s="19">
        <v>5.025E-3</v>
      </c>
      <c r="E20" s="10">
        <f t="shared" si="2"/>
        <v>379778.6</v>
      </c>
      <c r="F20" s="11">
        <f t="shared" si="0"/>
        <v>6526991.3528107824</v>
      </c>
      <c r="I20" s="20"/>
    </row>
    <row r="21" spans="1:9" x14ac:dyDescent="0.4">
      <c r="A21" s="9" t="s">
        <v>21</v>
      </c>
      <c r="B21" s="2">
        <f t="shared" si="1"/>
        <v>17</v>
      </c>
      <c r="C21" s="10">
        <f t="shared" si="3"/>
        <v>379430.56153068191</v>
      </c>
      <c r="D21" s="19">
        <v>5.8500000000000002E-3</v>
      </c>
      <c r="E21" s="10">
        <f t="shared" si="2"/>
        <v>380858.7</v>
      </c>
      <c r="F21" s="11">
        <f t="shared" si="0"/>
        <v>2039579.487546253</v>
      </c>
      <c r="I21" s="20"/>
    </row>
    <row r="22" spans="1:9" x14ac:dyDescent="0.4">
      <c r="A22" s="9" t="s">
        <v>22</v>
      </c>
      <c r="B22" s="2">
        <f t="shared" si="1"/>
        <v>18</v>
      </c>
      <c r="C22" s="10">
        <f t="shared" si="3"/>
        <v>379890.6210865379</v>
      </c>
      <c r="D22" s="19">
        <v>1.2125E-3</v>
      </c>
      <c r="E22" s="10">
        <f t="shared" si="2"/>
        <v>381938.8</v>
      </c>
      <c r="F22" s="11">
        <f t="shared" si="0"/>
        <v>4195036.8615507567</v>
      </c>
      <c r="I22" s="20"/>
    </row>
    <row r="23" spans="1:9" x14ac:dyDescent="0.4">
      <c r="A23" s="9" t="s">
        <v>23</v>
      </c>
      <c r="B23" s="2">
        <f t="shared" si="1"/>
        <v>19</v>
      </c>
      <c r="C23" s="10">
        <f t="shared" si="3"/>
        <v>381609.62614695443</v>
      </c>
      <c r="D23" s="19">
        <v>4.5250000000000004E-3</v>
      </c>
      <c r="E23" s="10">
        <f t="shared" si="2"/>
        <v>383018.9</v>
      </c>
      <c r="F23" s="11">
        <f t="shared" si="0"/>
        <v>1986052.7928779835</v>
      </c>
      <c r="I23" s="20"/>
    </row>
    <row r="24" spans="1:9" x14ac:dyDescent="0.4">
      <c r="A24" s="9" t="s">
        <v>24</v>
      </c>
      <c r="B24" s="2">
        <f t="shared" si="1"/>
        <v>20</v>
      </c>
      <c r="C24" s="10">
        <f t="shared" si="3"/>
        <v>383374.57066788414</v>
      </c>
      <c r="D24" s="19">
        <v>4.6249999999999998E-3</v>
      </c>
      <c r="E24" s="10">
        <f t="shared" si="2"/>
        <v>384099</v>
      </c>
      <c r="F24" s="11">
        <f t="shared" si="0"/>
        <v>524797.85722983396</v>
      </c>
      <c r="I24" s="20"/>
    </row>
    <row r="25" spans="1:9" x14ac:dyDescent="0.4">
      <c r="A25" s="9" t="s">
        <v>25</v>
      </c>
      <c r="B25" s="2">
        <f t="shared" si="1"/>
        <v>21</v>
      </c>
      <c r="C25" s="10">
        <f t="shared" si="3"/>
        <v>384855.35494708887</v>
      </c>
      <c r="D25" s="19">
        <v>3.8625E-3</v>
      </c>
      <c r="E25" s="10">
        <f t="shared" si="2"/>
        <v>385179.1</v>
      </c>
      <c r="F25" s="11">
        <f t="shared" si="0"/>
        <v>104810.85928441635</v>
      </c>
      <c r="I25" s="20"/>
    </row>
    <row r="26" spans="1:9" x14ac:dyDescent="0.4">
      <c r="A26" s="9" t="s">
        <v>26</v>
      </c>
      <c r="B26" s="2">
        <f t="shared" si="1"/>
        <v>22</v>
      </c>
      <c r="C26" s="10">
        <f t="shared" si="3"/>
        <v>385687.604652162</v>
      </c>
      <c r="D26" s="19">
        <v>2.1624999999999999E-3</v>
      </c>
      <c r="E26" s="10">
        <f t="shared" si="2"/>
        <v>386259.20000000001</v>
      </c>
      <c r="F26" s="11">
        <f t="shared" si="0"/>
        <v>326721.24167005636</v>
      </c>
      <c r="I26" s="20"/>
    </row>
    <row r="27" spans="1:9" x14ac:dyDescent="0.4">
      <c r="A27" s="9" t="s">
        <v>27</v>
      </c>
      <c r="B27" s="2">
        <f t="shared" si="1"/>
        <v>23</v>
      </c>
      <c r="C27" s="10">
        <f t="shared" si="3"/>
        <v>387563.01062978315</v>
      </c>
      <c r="D27" s="19">
        <v>4.8624999999999996E-3</v>
      </c>
      <c r="E27" s="10">
        <f t="shared" si="2"/>
        <v>387339.3</v>
      </c>
      <c r="F27" s="11">
        <f t="shared" si="0"/>
        <v>50046.445877979553</v>
      </c>
      <c r="I27" s="20"/>
    </row>
    <row r="28" spans="1:9" x14ac:dyDescent="0.4">
      <c r="A28" s="9" t="s">
        <v>28</v>
      </c>
      <c r="B28" s="2">
        <f t="shared" si="1"/>
        <v>24</v>
      </c>
      <c r="C28" s="10">
        <f t="shared" si="3"/>
        <v>388309.06942524546</v>
      </c>
      <c r="D28" s="19">
        <v>1.9250000000000001E-3</v>
      </c>
      <c r="E28" s="10">
        <f t="shared" si="2"/>
        <v>388419.4</v>
      </c>
      <c r="F28" s="11">
        <f t="shared" si="0"/>
        <v>12172.835725673174</v>
      </c>
      <c r="I28" s="20"/>
    </row>
    <row r="29" spans="1:9" x14ac:dyDescent="0.4">
      <c r="A29" s="9" t="s">
        <v>29</v>
      </c>
      <c r="B29" s="2">
        <f t="shared" si="1"/>
        <v>25</v>
      </c>
      <c r="C29" s="10">
        <f t="shared" si="3"/>
        <v>389896.28274652117</v>
      </c>
      <c r="D29" s="19">
        <v>4.0875E-3</v>
      </c>
      <c r="E29" s="10">
        <f t="shared" si="2"/>
        <v>389499.5</v>
      </c>
      <c r="F29" s="11">
        <f t="shared" si="0"/>
        <v>157436.5479368862</v>
      </c>
      <c r="I29" s="20"/>
    </row>
    <row r="30" spans="1:9" x14ac:dyDescent="0.4">
      <c r="A30" s="9" t="s">
        <v>30</v>
      </c>
      <c r="B30" s="2">
        <f t="shared" si="1"/>
        <v>26</v>
      </c>
      <c r="C30" s="10">
        <f t="shared" si="3"/>
        <v>392318.5134030839</v>
      </c>
      <c r="D30" s="19">
        <v>6.2125000000000001E-3</v>
      </c>
      <c r="E30" s="10">
        <f t="shared" si="2"/>
        <v>390579.6</v>
      </c>
      <c r="F30" s="11">
        <f t="shared" si="0"/>
        <v>3023819.8234248981</v>
      </c>
      <c r="I30" s="20"/>
    </row>
    <row r="31" spans="1:9" x14ac:dyDescent="0.4">
      <c r="A31" s="9" t="s">
        <v>31</v>
      </c>
      <c r="B31" s="2">
        <f t="shared" si="1"/>
        <v>27</v>
      </c>
      <c r="C31" s="10">
        <f t="shared" si="3"/>
        <v>392931.51108027616</v>
      </c>
      <c r="D31" s="19">
        <v>1.5625000000000001E-3</v>
      </c>
      <c r="E31" s="10">
        <f t="shared" si="2"/>
        <v>391659.7</v>
      </c>
      <c r="F31" s="11">
        <f t="shared" si="0"/>
        <v>1617503.4239131906</v>
      </c>
      <c r="I31" s="20"/>
    </row>
    <row r="32" spans="1:9" x14ac:dyDescent="0.4">
      <c r="A32" s="9" t="s">
        <v>32</v>
      </c>
      <c r="B32" s="2">
        <f t="shared" si="1"/>
        <v>28</v>
      </c>
      <c r="C32" s="10">
        <f t="shared" si="3"/>
        <v>394375.53438349621</v>
      </c>
      <c r="D32" s="19">
        <v>3.6749999999999999E-3</v>
      </c>
      <c r="E32" s="10">
        <f t="shared" si="2"/>
        <v>392739.8</v>
      </c>
      <c r="F32" s="11">
        <f t="shared" si="0"/>
        <v>2675626.9733517687</v>
      </c>
      <c r="I32" s="20"/>
    </row>
    <row r="33" spans="1:9" x14ac:dyDescent="0.4">
      <c r="A33" s="9" t="s">
        <v>33</v>
      </c>
      <c r="B33" s="2">
        <f t="shared" si="1"/>
        <v>29</v>
      </c>
      <c r="C33" s="10">
        <f t="shared" si="3"/>
        <v>395918.52866177162</v>
      </c>
      <c r="D33" s="19">
        <v>3.9125000000000002E-3</v>
      </c>
      <c r="E33" s="10">
        <f t="shared" si="2"/>
        <v>393819.9</v>
      </c>
      <c r="F33" s="11">
        <f t="shared" si="0"/>
        <v>4404242.2600092394</v>
      </c>
      <c r="I33" s="20"/>
    </row>
    <row r="34" spans="1:9" x14ac:dyDescent="0.4">
      <c r="A34" s="9" t="s">
        <v>34</v>
      </c>
      <c r="B34" s="2">
        <f t="shared" si="1"/>
        <v>30</v>
      </c>
      <c r="C34" s="10">
        <f t="shared" si="3"/>
        <v>395473.12031702709</v>
      </c>
      <c r="D34" s="19">
        <v>-1.1249999999999999E-3</v>
      </c>
      <c r="E34" s="10">
        <f t="shared" si="2"/>
        <v>394900</v>
      </c>
      <c r="F34" s="11">
        <f t="shared" si="0"/>
        <v>328466.89778923121</v>
      </c>
      <c r="I34" s="20"/>
    </row>
    <row r="35" spans="1:9" x14ac:dyDescent="0.4">
      <c r="A35" s="9" t="s">
        <v>35</v>
      </c>
      <c r="B35" s="2">
        <f t="shared" si="1"/>
        <v>31</v>
      </c>
      <c r="C35" s="10">
        <f t="shared" si="3"/>
        <v>395166.62864878139</v>
      </c>
      <c r="D35" s="19">
        <v>-7.7499999999999997E-4</v>
      </c>
      <c r="E35" s="10">
        <f t="shared" si="2"/>
        <v>395980.1</v>
      </c>
      <c r="F35" s="11">
        <f t="shared" si="0"/>
        <v>661735.63925338956</v>
      </c>
      <c r="I35" s="20"/>
    </row>
    <row r="36" spans="1:9" x14ac:dyDescent="0.4">
      <c r="A36" s="9" t="s">
        <v>36</v>
      </c>
      <c r="B36" s="2">
        <f t="shared" si="1"/>
        <v>32</v>
      </c>
      <c r="C36" s="10">
        <f t="shared" si="3"/>
        <v>396500.31602047099</v>
      </c>
      <c r="D36" s="19">
        <v>3.375E-3</v>
      </c>
      <c r="E36" s="10">
        <f t="shared" si="2"/>
        <v>397060.2</v>
      </c>
      <c r="F36" s="11">
        <f t="shared" si="0"/>
        <v>313470.07053325878</v>
      </c>
      <c r="I36" s="20"/>
    </row>
    <row r="37" spans="1:9" x14ac:dyDescent="0.4">
      <c r="A37" s="9" t="s">
        <v>37</v>
      </c>
      <c r="B37" s="2">
        <f t="shared" si="1"/>
        <v>33</v>
      </c>
      <c r="C37" s="10">
        <f t="shared" si="3"/>
        <v>398373.78001366777</v>
      </c>
      <c r="D37" s="19">
        <v>4.725E-3</v>
      </c>
      <c r="E37" s="10">
        <f t="shared" si="2"/>
        <v>398140.3</v>
      </c>
      <c r="F37" s="11">
        <f t="shared" si="0"/>
        <v>54512.916782306944</v>
      </c>
      <c r="I37" s="20"/>
    </row>
    <row r="38" spans="1:9" x14ac:dyDescent="0.4">
      <c r="A38" s="9" t="s">
        <v>38</v>
      </c>
      <c r="B38" s="2">
        <f t="shared" si="1"/>
        <v>34</v>
      </c>
      <c r="C38" s="10">
        <f t="shared" si="3"/>
        <v>399125.71052344359</v>
      </c>
      <c r="D38" s="19">
        <v>1.8875000000000001E-3</v>
      </c>
      <c r="E38" s="10">
        <f t="shared" si="2"/>
        <v>399220.4</v>
      </c>
      <c r="F38" s="11">
        <f t="shared" si="0"/>
        <v>8966.0969705317839</v>
      </c>
      <c r="I38" s="20"/>
    </row>
    <row r="39" spans="1:9" x14ac:dyDescent="0.4">
      <c r="A39" s="9" t="s">
        <v>39</v>
      </c>
      <c r="B39" s="2">
        <f t="shared" si="1"/>
        <v>35</v>
      </c>
      <c r="C39" s="10">
        <f t="shared" si="3"/>
        <v>399609.65044745331</v>
      </c>
      <c r="D39" s="19">
        <v>1.2125E-3</v>
      </c>
      <c r="E39" s="10">
        <f t="shared" si="2"/>
        <v>400300.5</v>
      </c>
      <c r="F39" s="11">
        <f t="shared" si="0"/>
        <v>477273.10425395629</v>
      </c>
      <c r="I39" s="20"/>
    </row>
    <row r="40" spans="1:9" x14ac:dyDescent="0.4">
      <c r="A40" s="9" t="s">
        <v>40</v>
      </c>
      <c r="B40" s="2">
        <f t="shared" si="1"/>
        <v>36</v>
      </c>
      <c r="C40" s="10">
        <f t="shared" si="3"/>
        <v>401812.49864554493</v>
      </c>
      <c r="D40" s="19">
        <v>5.5125E-3</v>
      </c>
      <c r="E40" s="10">
        <f t="shared" si="2"/>
        <v>401380.6</v>
      </c>
      <c r="F40" s="11">
        <f t="shared" si="0"/>
        <v>186536.4400235611</v>
      </c>
      <c r="I40" s="20"/>
    </row>
    <row r="41" spans="1:9" x14ac:dyDescent="0.4">
      <c r="A41" s="9" t="s">
        <v>41</v>
      </c>
      <c r="B41" s="2">
        <f t="shared" si="1"/>
        <v>37</v>
      </c>
      <c r="C41" s="10">
        <f t="shared" si="3"/>
        <v>404102.82988782454</v>
      </c>
      <c r="D41" s="19">
        <v>5.7000000000000002E-3</v>
      </c>
      <c r="E41" s="10">
        <f t="shared" si="2"/>
        <v>402460.7</v>
      </c>
      <c r="F41" s="11">
        <f t="shared" si="0"/>
        <v>2696590.5684865997</v>
      </c>
      <c r="I41" s="20"/>
    </row>
    <row r="42" spans="1:9" x14ac:dyDescent="0.4">
      <c r="A42" s="9" t="s">
        <v>42</v>
      </c>
      <c r="B42" s="2">
        <f t="shared" si="1"/>
        <v>38</v>
      </c>
      <c r="C42" s="10">
        <f t="shared" si="3"/>
        <v>405345.44608972955</v>
      </c>
      <c r="D42" s="19">
        <v>3.075E-3</v>
      </c>
      <c r="E42" s="10">
        <f t="shared" si="2"/>
        <v>403540.8</v>
      </c>
      <c r="F42" s="11">
        <f t="shared" si="0"/>
        <v>3256747.5091761979</v>
      </c>
      <c r="I42" s="20"/>
    </row>
    <row r="43" spans="1:9" x14ac:dyDescent="0.4">
      <c r="A43" s="9" t="s">
        <v>43</v>
      </c>
      <c r="B43" s="2">
        <f t="shared" si="1"/>
        <v>39</v>
      </c>
      <c r="C43" s="10">
        <f t="shared" si="3"/>
        <v>405274.51063666382</v>
      </c>
      <c r="D43" s="19">
        <v>-1.75E-4</v>
      </c>
      <c r="E43" s="10">
        <f t="shared" si="2"/>
        <v>404620.9</v>
      </c>
      <c r="F43" s="11">
        <f t="shared" si="0"/>
        <v>427206.86436005507</v>
      </c>
      <c r="I43" s="20"/>
    </row>
    <row r="44" spans="1:9" x14ac:dyDescent="0.4">
      <c r="A44" s="9" t="s">
        <v>44</v>
      </c>
      <c r="B44" s="2">
        <f t="shared" si="1"/>
        <v>40</v>
      </c>
      <c r="C44" s="10">
        <f t="shared" si="3"/>
        <v>407001.99323825265</v>
      </c>
      <c r="D44" s="19">
        <v>4.2624999999999998E-3</v>
      </c>
      <c r="E44" s="10">
        <f t="shared" si="2"/>
        <v>405701</v>
      </c>
      <c r="F44" s="11">
        <f t="shared" si="0"/>
        <v>1692583.4059791057</v>
      </c>
      <c r="I44" s="20"/>
    </row>
    <row r="45" spans="1:9" x14ac:dyDescent="0.4">
      <c r="A45" s="9" t="s">
        <v>45</v>
      </c>
      <c r="B45" s="2">
        <f t="shared" si="1"/>
        <v>41</v>
      </c>
      <c r="C45" s="10">
        <f t="shared" si="3"/>
        <v>408273.87446712219</v>
      </c>
      <c r="D45" s="19">
        <v>3.1250000000000002E-3</v>
      </c>
      <c r="E45" s="10">
        <f t="shared" si="2"/>
        <v>406781.1</v>
      </c>
      <c r="F45" s="11">
        <f t="shared" si="0"/>
        <v>2228375.6096920194</v>
      </c>
      <c r="I45" s="20"/>
    </row>
    <row r="46" spans="1:9" x14ac:dyDescent="0.4">
      <c r="A46" s="9" t="s">
        <v>46</v>
      </c>
      <c r="B46" s="2">
        <f t="shared" si="1"/>
        <v>42</v>
      </c>
      <c r="C46" s="10">
        <f t="shared" si="3"/>
        <v>409825.31519009726</v>
      </c>
      <c r="D46" s="19">
        <v>3.8E-3</v>
      </c>
      <c r="E46" s="10">
        <f t="shared" si="2"/>
        <v>407861.2</v>
      </c>
      <c r="F46" s="11">
        <f t="shared" si="0"/>
        <v>3857748.4799707457</v>
      </c>
      <c r="I46" s="20"/>
    </row>
    <row r="47" spans="1:9" x14ac:dyDescent="0.4">
      <c r="A47" s="9" t="s">
        <v>47</v>
      </c>
      <c r="B47" s="2">
        <f t="shared" si="1"/>
        <v>43</v>
      </c>
      <c r="C47" s="10">
        <f t="shared" si="3"/>
        <v>411444.12518509809</v>
      </c>
      <c r="D47" s="19">
        <v>3.9500000000000004E-3</v>
      </c>
      <c r="E47" s="10">
        <f t="shared" si="2"/>
        <v>408941.3</v>
      </c>
      <c r="F47" s="11">
        <f t="shared" si="0"/>
        <v>6264133.907161355</v>
      </c>
      <c r="I47" s="20"/>
    </row>
    <row r="48" spans="1:9" x14ac:dyDescent="0.4">
      <c r="A48" s="9" t="s">
        <v>48</v>
      </c>
      <c r="B48" s="2">
        <f t="shared" si="1"/>
        <v>44</v>
      </c>
      <c r="C48" s="10">
        <f t="shared" si="3"/>
        <v>413424.2000375514</v>
      </c>
      <c r="D48" s="19">
        <v>4.8124999999999999E-3</v>
      </c>
      <c r="E48" s="10">
        <f t="shared" si="2"/>
        <v>410021.4</v>
      </c>
      <c r="F48" s="11">
        <f t="shared" si="0"/>
        <v>11579048.095559675</v>
      </c>
      <c r="I48" s="20"/>
    </row>
    <row r="49" spans="1:9" x14ac:dyDescent="0.4">
      <c r="A49" s="9" t="s">
        <v>49</v>
      </c>
      <c r="B49" s="2">
        <f t="shared" si="1"/>
        <v>45</v>
      </c>
      <c r="C49" s="10">
        <f t="shared" si="3"/>
        <v>415253.60212271754</v>
      </c>
      <c r="D49" s="19">
        <v>4.4250000000000001E-3</v>
      </c>
      <c r="E49" s="10">
        <f t="shared" si="2"/>
        <v>411101.5</v>
      </c>
      <c r="F49" s="11">
        <f t="shared" si="0"/>
        <v>17239952.037475478</v>
      </c>
      <c r="I49" s="20"/>
    </row>
    <row r="50" spans="1:9" x14ac:dyDescent="0.4">
      <c r="A50" s="9" t="s">
        <v>50</v>
      </c>
      <c r="B50" s="2">
        <f t="shared" si="1"/>
        <v>46</v>
      </c>
      <c r="C50" s="10">
        <f t="shared" si="3"/>
        <v>414734.53512006416</v>
      </c>
      <c r="D50" s="19">
        <v>-1.25E-3</v>
      </c>
      <c r="E50" s="10">
        <f t="shared" si="2"/>
        <v>412181.6</v>
      </c>
      <c r="F50" s="11">
        <f t="shared" si="0"/>
        <v>6517477.7272571251</v>
      </c>
      <c r="I50" s="20"/>
    </row>
    <row r="51" spans="1:9" x14ac:dyDescent="0.4">
      <c r="A51" s="9" t="s">
        <v>51</v>
      </c>
      <c r="B51" s="2">
        <f t="shared" si="1"/>
        <v>47</v>
      </c>
      <c r="C51" s="10">
        <f t="shared" si="3"/>
        <v>415413.66292132327</v>
      </c>
      <c r="D51" s="19">
        <v>1.6375000000000001E-3</v>
      </c>
      <c r="E51" s="10">
        <f t="shared" si="2"/>
        <v>413261.7</v>
      </c>
      <c r="F51" s="11">
        <f t="shared" si="0"/>
        <v>4630944.4147501169</v>
      </c>
      <c r="I51" s="20"/>
    </row>
    <row r="52" spans="1:9" x14ac:dyDescent="0.4">
      <c r="A52" s="9" t="s">
        <v>52</v>
      </c>
      <c r="B52" s="2">
        <f t="shared" si="1"/>
        <v>48</v>
      </c>
      <c r="C52" s="10">
        <f t="shared" si="3"/>
        <v>414972.28590446938</v>
      </c>
      <c r="D52" s="19">
        <v>-1.0625000000000001E-3</v>
      </c>
      <c r="E52" s="10">
        <f t="shared" si="2"/>
        <v>414341.8</v>
      </c>
      <c r="F52" s="11">
        <f t="shared" si="0"/>
        <v>397512.47573458176</v>
      </c>
      <c r="I52" s="20"/>
    </row>
    <row r="53" spans="1:9" x14ac:dyDescent="0.4">
      <c r="A53" s="9" t="s">
        <v>53</v>
      </c>
      <c r="B53" s="2">
        <f t="shared" si="1"/>
        <v>49</v>
      </c>
      <c r="C53" s="10">
        <f t="shared" si="3"/>
        <v>414920.41436873132</v>
      </c>
      <c r="D53" s="19">
        <v>-1.25E-4</v>
      </c>
      <c r="E53" s="10">
        <f t="shared" si="2"/>
        <v>415421.9</v>
      </c>
      <c r="F53" s="11">
        <f t="shared" si="0"/>
        <v>251487.83836897087</v>
      </c>
      <c r="I53" s="20"/>
    </row>
    <row r="54" spans="1:9" x14ac:dyDescent="0.4">
      <c r="A54" s="9" t="s">
        <v>54</v>
      </c>
      <c r="B54" s="2">
        <f t="shared" si="1"/>
        <v>50</v>
      </c>
      <c r="C54" s="10">
        <f t="shared" si="3"/>
        <v>415231.6046795079</v>
      </c>
      <c r="D54" s="19">
        <v>7.5000000000000002E-4</v>
      </c>
      <c r="E54" s="10">
        <f t="shared" si="2"/>
        <v>416502</v>
      </c>
      <c r="F54" s="11">
        <f t="shared" si="0"/>
        <v>1613904.2703282207</v>
      </c>
      <c r="I54" s="20"/>
    </row>
    <row r="55" spans="1:9" x14ac:dyDescent="0.4">
      <c r="A55" s="9" t="s">
        <v>55</v>
      </c>
      <c r="B55" s="2">
        <f t="shared" si="1"/>
        <v>51</v>
      </c>
      <c r="C55" s="10">
        <f t="shared" si="3"/>
        <v>415880.4040618196</v>
      </c>
      <c r="D55" s="19">
        <v>1.5625000000000001E-3</v>
      </c>
      <c r="E55" s="10">
        <f t="shared" si="2"/>
        <v>417582.1</v>
      </c>
      <c r="F55" s="11">
        <f t="shared" si="0"/>
        <v>2895769.0660195882</v>
      </c>
      <c r="I55" s="20"/>
    </row>
    <row r="56" spans="1:9" x14ac:dyDescent="0.4">
      <c r="A56" s="9" t="s">
        <v>56</v>
      </c>
      <c r="B56" s="2">
        <f t="shared" si="1"/>
        <v>52</v>
      </c>
      <c r="C56" s="10">
        <f t="shared" si="3"/>
        <v>417918.21804172249</v>
      </c>
      <c r="D56" s="19">
        <v>4.8999999999999998E-3</v>
      </c>
      <c r="E56" s="10">
        <f t="shared" si="2"/>
        <v>418662.2</v>
      </c>
      <c r="F56" s="11">
        <f t="shared" si="0"/>
        <v>553509.15424245875</v>
      </c>
      <c r="I56" s="20"/>
    </row>
    <row r="57" spans="1:9" x14ac:dyDescent="0.4">
      <c r="A57" s="9" t="s">
        <v>57</v>
      </c>
      <c r="B57" s="2">
        <f t="shared" si="1"/>
        <v>53</v>
      </c>
      <c r="C57" s="10">
        <f t="shared" si="3"/>
        <v>420091.39277553948</v>
      </c>
      <c r="D57" s="19">
        <v>5.1999999999999998E-3</v>
      </c>
      <c r="E57" s="10">
        <f t="shared" si="2"/>
        <v>419742.3</v>
      </c>
      <c r="F57" s="11">
        <f t="shared" si="0"/>
        <v>121865.76593386827</v>
      </c>
      <c r="I57" s="20"/>
    </row>
    <row r="58" spans="1:9" x14ac:dyDescent="0.4">
      <c r="A58" s="9" t="s">
        <v>58</v>
      </c>
      <c r="B58" s="2">
        <f t="shared" si="1"/>
        <v>54</v>
      </c>
      <c r="C58" s="10">
        <f t="shared" si="3"/>
        <v>419802.57994300633</v>
      </c>
      <c r="D58" s="19">
        <v>-6.8749999999999996E-4</v>
      </c>
      <c r="E58" s="10">
        <f t="shared" si="2"/>
        <v>420822.4</v>
      </c>
      <c r="F58" s="11">
        <f t="shared" si="0"/>
        <v>1040032.948646611</v>
      </c>
      <c r="I58" s="20"/>
    </row>
    <row r="59" spans="1:9" x14ac:dyDescent="0.4">
      <c r="A59" s="9" t="s">
        <v>59</v>
      </c>
      <c r="B59" s="2">
        <f t="shared" si="1"/>
        <v>55</v>
      </c>
      <c r="C59" s="10">
        <f t="shared" si="3"/>
        <v>422022.28608445491</v>
      </c>
      <c r="D59" s="19">
        <v>5.2874999999999997E-3</v>
      </c>
      <c r="E59" s="10">
        <f t="shared" si="2"/>
        <v>421902.5</v>
      </c>
      <c r="F59" s="11">
        <f t="shared" si="0"/>
        <v>14348.706029039811</v>
      </c>
      <c r="I59" s="20"/>
    </row>
    <row r="60" spans="1:9" x14ac:dyDescent="0.4">
      <c r="A60" s="9" t="s">
        <v>60</v>
      </c>
      <c r="B60" s="2">
        <f t="shared" si="1"/>
        <v>56</v>
      </c>
      <c r="C60" s="10">
        <f t="shared" si="3"/>
        <v>424216.80197209411</v>
      </c>
      <c r="D60" s="19">
        <v>5.1999999999999998E-3</v>
      </c>
      <c r="E60" s="10">
        <f t="shared" si="2"/>
        <v>422982.6</v>
      </c>
      <c r="F60" s="11">
        <f t="shared" si="0"/>
        <v>1523254.5079210438</v>
      </c>
      <c r="I60" s="20"/>
    </row>
    <row r="61" spans="1:9" x14ac:dyDescent="0.4">
      <c r="A61" s="9" t="s">
        <v>61</v>
      </c>
      <c r="B61" s="2">
        <f t="shared" si="1"/>
        <v>57</v>
      </c>
      <c r="C61" s="10">
        <f t="shared" si="3"/>
        <v>424365.27785278438</v>
      </c>
      <c r="D61" s="19">
        <v>3.5E-4</v>
      </c>
      <c r="E61" s="10">
        <f t="shared" si="2"/>
        <v>424062.7</v>
      </c>
      <c r="F61" s="11">
        <f t="shared" si="0"/>
        <v>91553.356995596827</v>
      </c>
      <c r="I61" s="20"/>
    </row>
    <row r="62" spans="1:9" x14ac:dyDescent="0.4">
      <c r="A62" s="9" t="s">
        <v>62</v>
      </c>
      <c r="B62" s="2">
        <f t="shared" si="1"/>
        <v>58</v>
      </c>
      <c r="C62" s="10">
        <f t="shared" si="3"/>
        <v>424100.0495541264</v>
      </c>
      <c r="D62" s="19">
        <v>-6.2500000000000001E-4</v>
      </c>
      <c r="E62" s="10">
        <f t="shared" si="2"/>
        <v>425142.8</v>
      </c>
      <c r="F62" s="11">
        <f t="shared" si="0"/>
        <v>1087328.4923695771</v>
      </c>
      <c r="I62" s="20"/>
    </row>
    <row r="63" spans="1:9" x14ac:dyDescent="0.4">
      <c r="A63" s="9" t="s">
        <v>63</v>
      </c>
      <c r="B63" s="2">
        <f t="shared" si="1"/>
        <v>59</v>
      </c>
      <c r="C63" s="10">
        <f t="shared" si="3"/>
        <v>424449.93209500855</v>
      </c>
      <c r="D63" s="19">
        <v>8.25E-4</v>
      </c>
      <c r="E63" s="10">
        <f t="shared" si="2"/>
        <v>426222.9</v>
      </c>
      <c r="F63" s="11">
        <f t="shared" si="0"/>
        <v>3143415.1921298434</v>
      </c>
      <c r="I63" s="20"/>
    </row>
    <row r="64" spans="1:9" x14ac:dyDescent="0.4">
      <c r="A64" s="9" t="s">
        <v>64</v>
      </c>
      <c r="B64" s="2">
        <f t="shared" si="1"/>
        <v>60</v>
      </c>
      <c r="C64" s="10">
        <f t="shared" si="3"/>
        <v>424826.63140974287</v>
      </c>
      <c r="D64" s="19">
        <v>8.8750000000000005E-4</v>
      </c>
      <c r="E64" s="10">
        <f t="shared" si="2"/>
        <v>427303</v>
      </c>
      <c r="F64" s="11">
        <f t="shared" si="0"/>
        <v>6132401.3948120885</v>
      </c>
      <c r="I64" s="20"/>
    </row>
    <row r="65" spans="1:9" x14ac:dyDescent="0.4">
      <c r="A65" s="9" t="s">
        <v>65</v>
      </c>
      <c r="B65" s="2">
        <f t="shared" si="1"/>
        <v>61</v>
      </c>
      <c r="C65" s="10">
        <f t="shared" si="3"/>
        <v>426653.38592480472</v>
      </c>
      <c r="D65" s="19">
        <v>4.3E-3</v>
      </c>
      <c r="E65" s="10">
        <f t="shared" si="2"/>
        <v>428383.1</v>
      </c>
      <c r="F65" s="11">
        <f t="shared" si="0"/>
        <v>2991910.7819285723</v>
      </c>
      <c r="I65" s="20"/>
    </row>
    <row r="66" spans="1:9" x14ac:dyDescent="0.4">
      <c r="A66" s="9" t="s">
        <v>66</v>
      </c>
      <c r="B66" s="2">
        <f t="shared" si="1"/>
        <v>62</v>
      </c>
      <c r="C66" s="10">
        <f t="shared" si="3"/>
        <v>428034.67626173625</v>
      </c>
      <c r="D66" s="19">
        <v>3.2374999999999999E-3</v>
      </c>
      <c r="E66" s="10">
        <f t="shared" si="2"/>
        <v>429463.2</v>
      </c>
      <c r="F66" s="11">
        <f t="shared" si="0"/>
        <v>2040680.0707830589</v>
      </c>
      <c r="I66" s="20"/>
    </row>
    <row r="67" spans="1:9" x14ac:dyDescent="0.4">
      <c r="A67" s="9" t="s">
        <v>67</v>
      </c>
      <c r="B67" s="2">
        <f t="shared" si="1"/>
        <v>63</v>
      </c>
      <c r="C67" s="10">
        <f t="shared" si="3"/>
        <v>429500.6950279327</v>
      </c>
      <c r="D67" s="19">
        <v>3.4250000000000001E-3</v>
      </c>
      <c r="E67" s="10">
        <f t="shared" si="2"/>
        <v>430543.3</v>
      </c>
      <c r="F67" s="11">
        <f t="shared" si="0"/>
        <v>1087025.1277794326</v>
      </c>
      <c r="I67" s="20"/>
    </row>
    <row r="68" spans="1:9" x14ac:dyDescent="0.4">
      <c r="A68" s="9" t="s">
        <v>68</v>
      </c>
      <c r="B68" s="2">
        <f t="shared" si="1"/>
        <v>64</v>
      </c>
      <c r="C68" s="10">
        <f t="shared" si="3"/>
        <v>430408.01524617919</v>
      </c>
      <c r="D68" s="19">
        <v>2.1124999999999998E-3</v>
      </c>
      <c r="E68" s="10">
        <f t="shared" si="2"/>
        <v>431623.4</v>
      </c>
      <c r="F68" s="11">
        <f t="shared" si="0"/>
        <v>1477160.0998201333</v>
      </c>
      <c r="I68" s="20"/>
    </row>
    <row r="69" spans="1:9" x14ac:dyDescent="0.4">
      <c r="A69" s="9" t="s">
        <v>69</v>
      </c>
      <c r="B69" s="2">
        <f t="shared" si="1"/>
        <v>65</v>
      </c>
      <c r="C69" s="2"/>
      <c r="D69" s="2"/>
      <c r="E69" s="10">
        <f t="shared" si="2"/>
        <v>432703.5</v>
      </c>
      <c r="F69" s="12"/>
    </row>
    <row r="70" spans="1:9" x14ac:dyDescent="0.4">
      <c r="A70" s="9" t="s">
        <v>70</v>
      </c>
      <c r="B70" s="2">
        <f t="shared" ref="B70:B71" si="4">+B69+1</f>
        <v>66</v>
      </c>
      <c r="C70" s="2"/>
      <c r="D70" s="2"/>
      <c r="E70" s="10">
        <f t="shared" ref="E70:E72" si="5">B70*1080.1+362497</f>
        <v>433783.6</v>
      </c>
      <c r="F70" s="12"/>
    </row>
    <row r="71" spans="1:9" x14ac:dyDescent="0.4">
      <c r="A71" s="9" t="s">
        <v>71</v>
      </c>
      <c r="B71" s="2">
        <f t="shared" si="4"/>
        <v>67</v>
      </c>
      <c r="C71" s="2"/>
      <c r="D71" s="2"/>
      <c r="E71" s="10">
        <f t="shared" si="5"/>
        <v>434863.7</v>
      </c>
      <c r="F71" s="12"/>
    </row>
    <row r="72" spans="1:9" ht="17.399999999999999" thickBot="1" x14ac:dyDescent="0.45">
      <c r="A72" s="13" t="s">
        <v>72</v>
      </c>
      <c r="B72" s="14">
        <f>+B71+1</f>
        <v>68</v>
      </c>
      <c r="C72" s="14"/>
      <c r="D72" s="14"/>
      <c r="E72" s="15">
        <f t="shared" si="5"/>
        <v>435943.8</v>
      </c>
      <c r="F72" s="16"/>
    </row>
    <row r="73" spans="1:9" ht="17.399999999999999" thickTop="1" x14ac:dyDescent="0.4"/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91FD-C3CB-46C4-B64E-2000A756A206}">
  <sheetPr codeName="Sheet4"/>
  <dimension ref="A2:S99"/>
  <sheetViews>
    <sheetView showGridLines="0" zoomScale="40" zoomScaleNormal="40" workbookViewId="0"/>
  </sheetViews>
  <sheetFormatPr defaultColWidth="8.69921875" defaultRowHeight="16.8" x14ac:dyDescent="0.4"/>
  <cols>
    <col min="1" max="1" width="14.09765625" style="2" customWidth="1"/>
    <col min="2" max="2" width="15.8984375" style="2" bestFit="1" customWidth="1"/>
    <col min="3" max="3" width="12.3984375" style="21" bestFit="1" customWidth="1"/>
    <col min="4" max="4" width="13.5" style="21" bestFit="1" customWidth="1"/>
    <col min="5" max="5" width="7.8984375" style="2" bestFit="1" customWidth="1"/>
    <col min="6" max="6" width="6.5" style="2" bestFit="1" customWidth="1"/>
    <col min="7" max="7" width="16.59765625" style="2" bestFit="1" customWidth="1"/>
    <col min="8" max="8" width="19.59765625" style="2" bestFit="1" customWidth="1"/>
    <col min="9" max="10" width="10.5" style="4" customWidth="1"/>
    <col min="11" max="18" width="10.5" style="3" customWidth="1"/>
    <col min="19" max="19" width="8.69921875" style="3"/>
    <col min="20" max="16384" width="8.69921875" style="4"/>
  </cols>
  <sheetData>
    <row r="2" spans="1:2" ht="34.200000000000003" x14ac:dyDescent="0.8">
      <c r="A2" s="1" t="s">
        <v>79</v>
      </c>
    </row>
    <row r="3" spans="1:2" ht="17.399999999999999" thickBot="1" x14ac:dyDescent="0.45"/>
    <row r="4" spans="1:2" ht="17.399999999999999" thickTop="1" x14ac:dyDescent="0.4">
      <c r="A4" s="34" t="s">
        <v>74</v>
      </c>
      <c r="B4" s="17"/>
    </row>
    <row r="5" spans="1:2" x14ac:dyDescent="0.4">
      <c r="A5" s="29" t="s">
        <v>92</v>
      </c>
      <c r="B5" s="22">
        <v>1</v>
      </c>
    </row>
    <row r="6" spans="1:2" x14ac:dyDescent="0.4">
      <c r="A6" s="29" t="s">
        <v>93</v>
      </c>
      <c r="B6" s="22">
        <v>0.14889828818424194</v>
      </c>
    </row>
    <row r="7" spans="1:2" ht="17.399999999999999" thickBot="1" x14ac:dyDescent="0.45">
      <c r="A7" s="31" t="s">
        <v>80</v>
      </c>
      <c r="B7" s="23">
        <f>AVERAGE(H32:H94)</f>
        <v>799877.36016151251</v>
      </c>
    </row>
    <row r="8" spans="1:2" ht="17.399999999999999" thickTop="1" x14ac:dyDescent="0.4">
      <c r="A8" s="4"/>
      <c r="B8" s="52"/>
    </row>
    <row r="9" spans="1:2" x14ac:dyDescent="0.4">
      <c r="A9" s="4"/>
      <c r="B9" s="52"/>
    </row>
    <row r="10" spans="1:2" x14ac:dyDescent="0.4">
      <c r="A10" s="4"/>
      <c r="B10" s="52"/>
    </row>
    <row r="11" spans="1:2" x14ac:dyDescent="0.4">
      <c r="A11" s="4"/>
      <c r="B11" s="52"/>
    </row>
    <row r="12" spans="1:2" x14ac:dyDescent="0.4">
      <c r="A12" s="4"/>
      <c r="B12" s="52"/>
    </row>
    <row r="13" spans="1:2" x14ac:dyDescent="0.4">
      <c r="A13" s="4"/>
      <c r="B13" s="52"/>
    </row>
    <row r="14" spans="1:2" x14ac:dyDescent="0.4">
      <c r="A14" s="4"/>
      <c r="B14" s="52"/>
    </row>
    <row r="15" spans="1:2" x14ac:dyDescent="0.4">
      <c r="A15" s="4"/>
      <c r="B15" s="52"/>
    </row>
    <row r="16" spans="1:2" x14ac:dyDescent="0.4">
      <c r="A16" s="4"/>
      <c r="B16" s="52"/>
    </row>
    <row r="17" spans="1:8" x14ac:dyDescent="0.4">
      <c r="A17" s="4"/>
      <c r="B17" s="52"/>
    </row>
    <row r="18" spans="1:8" x14ac:dyDescent="0.4">
      <c r="A18" s="4"/>
      <c r="B18" s="52"/>
    </row>
    <row r="19" spans="1:8" x14ac:dyDescent="0.4">
      <c r="A19" s="4"/>
      <c r="B19" s="52"/>
    </row>
    <row r="20" spans="1:8" x14ac:dyDescent="0.4">
      <c r="A20" s="4"/>
      <c r="B20" s="52"/>
    </row>
    <row r="21" spans="1:8" x14ac:dyDescent="0.4">
      <c r="A21" s="4"/>
      <c r="B21" s="52"/>
    </row>
    <row r="22" spans="1:8" x14ac:dyDescent="0.4">
      <c r="A22" s="4"/>
      <c r="B22" s="52"/>
    </row>
    <row r="23" spans="1:8" x14ac:dyDescent="0.4">
      <c r="A23" s="4"/>
      <c r="B23" s="52"/>
    </row>
    <row r="24" spans="1:8" x14ac:dyDescent="0.4">
      <c r="A24" s="4"/>
      <c r="B24" s="52"/>
    </row>
    <row r="25" spans="1:8" x14ac:dyDescent="0.4">
      <c r="A25" s="4"/>
      <c r="B25" s="52"/>
    </row>
    <row r="26" spans="1:8" x14ac:dyDescent="0.4">
      <c r="A26" s="4"/>
      <c r="B26" s="52"/>
    </row>
    <row r="27" spans="1:8" x14ac:dyDescent="0.4">
      <c r="A27" s="4"/>
      <c r="B27" s="52"/>
    </row>
    <row r="28" spans="1:8" x14ac:dyDescent="0.4">
      <c r="A28" s="4"/>
      <c r="B28" s="52"/>
    </row>
    <row r="29" spans="1:8" ht="17.399999999999999" thickBot="1" x14ac:dyDescent="0.45"/>
    <row r="30" spans="1:8" ht="17.55" customHeight="1" thickTop="1" x14ac:dyDescent="0.4">
      <c r="A30" s="5" t="s">
        <v>81</v>
      </c>
      <c r="B30" s="7" t="s">
        <v>77</v>
      </c>
      <c r="C30" s="6" t="s">
        <v>2</v>
      </c>
      <c r="D30" s="7" t="s">
        <v>78</v>
      </c>
      <c r="E30" s="7" t="s">
        <v>82</v>
      </c>
      <c r="F30" s="7" t="s">
        <v>83</v>
      </c>
      <c r="G30" s="7" t="s">
        <v>3</v>
      </c>
      <c r="H30" s="8" t="s">
        <v>4</v>
      </c>
    </row>
    <row r="31" spans="1:8" x14ac:dyDescent="0.4">
      <c r="A31" s="9" t="s">
        <v>5</v>
      </c>
      <c r="B31" s="2">
        <v>1</v>
      </c>
      <c r="C31" s="10">
        <v>367181.86960369721</v>
      </c>
      <c r="D31" s="2"/>
      <c r="E31" s="24">
        <f>C31</f>
        <v>367181.86960369721</v>
      </c>
      <c r="F31" s="25">
        <f>C32-C31</f>
        <v>146.87274784146575</v>
      </c>
      <c r="G31" s="10"/>
      <c r="H31" s="12"/>
    </row>
    <row r="32" spans="1:8" x14ac:dyDescent="0.4">
      <c r="A32" s="9" t="s">
        <v>6</v>
      </c>
      <c r="B32" s="2">
        <f t="shared" ref="B32:B95" si="0">+B31+1</f>
        <v>2</v>
      </c>
      <c r="C32" s="10">
        <f>C31*(1+D32)</f>
        <v>367328.74235153868</v>
      </c>
      <c r="D32" s="19">
        <v>4.0000000000000002E-4</v>
      </c>
      <c r="E32" s="24">
        <f t="shared" ref="E32:E94" si="1">C32*$B$5+(1-$B$5)*(E31+F31)</f>
        <v>367328.74235153868</v>
      </c>
      <c r="F32" s="24">
        <f t="shared" ref="F32:F94" si="2">$B$6*(E32-E31)+(1-$B$6)*F31</f>
        <v>146.87274784146575</v>
      </c>
      <c r="G32" s="10">
        <f>SUM(E31:F31)</f>
        <v>367328.74235153868</v>
      </c>
      <c r="H32" s="11">
        <f>POWER(C32-G32,2)</f>
        <v>0</v>
      </c>
    </row>
    <row r="33" spans="1:9" x14ac:dyDescent="0.4">
      <c r="A33" s="9" t="s">
        <v>7</v>
      </c>
      <c r="B33" s="2">
        <f t="shared" si="0"/>
        <v>3</v>
      </c>
      <c r="C33" s="10">
        <f t="shared" ref="C33:C94" si="3">C32*(1+D33)</f>
        <v>368669.49226112175</v>
      </c>
      <c r="D33" s="19">
        <v>3.65E-3</v>
      </c>
      <c r="E33" s="24">
        <f t="shared" si="1"/>
        <v>368669.49226112175</v>
      </c>
      <c r="F33" s="24">
        <f t="shared" si="2"/>
        <v>324.63901352705221</v>
      </c>
      <c r="G33" s="10">
        <f t="shared" ref="G33:G94" si="4">SUM(E32:F32)</f>
        <v>367475.61509938014</v>
      </c>
      <c r="H33" s="11">
        <f t="shared" ref="H33:H93" si="5">POWER(C33-G33,2)</f>
        <v>1425342.6773281929</v>
      </c>
      <c r="I33" s="26"/>
    </row>
    <row r="34" spans="1:9" x14ac:dyDescent="0.4">
      <c r="A34" s="9" t="s">
        <v>8</v>
      </c>
      <c r="B34" s="2">
        <f t="shared" si="0"/>
        <v>4</v>
      </c>
      <c r="C34" s="10">
        <f t="shared" si="3"/>
        <v>368922.95253705123</v>
      </c>
      <c r="D34" s="19">
        <v>6.8749999999999996E-4</v>
      </c>
      <c r="E34" s="24">
        <f t="shared" si="1"/>
        <v>368922.95253705123</v>
      </c>
      <c r="F34" s="24">
        <f t="shared" si="2"/>
        <v>314.04062134365824</v>
      </c>
      <c r="G34" s="10">
        <f t="shared" si="4"/>
        <v>368994.13127464883</v>
      </c>
      <c r="H34" s="11">
        <f t="shared" si="5"/>
        <v>5066.4126859877433</v>
      </c>
      <c r="I34" s="26"/>
    </row>
    <row r="35" spans="1:9" x14ac:dyDescent="0.4">
      <c r="A35" s="9" t="s">
        <v>9</v>
      </c>
      <c r="B35" s="2">
        <f t="shared" si="0"/>
        <v>5</v>
      </c>
      <c r="C35" s="10">
        <f t="shared" si="3"/>
        <v>370735.28654138953</v>
      </c>
      <c r="D35" s="19">
        <v>4.9125000000000002E-3</v>
      </c>
      <c r="E35" s="24">
        <f t="shared" si="1"/>
        <v>370735.28654138953</v>
      </c>
      <c r="F35" s="24">
        <f t="shared" si="2"/>
        <v>537.13394126933827</v>
      </c>
      <c r="G35" s="10">
        <f t="shared" si="4"/>
        <v>369236.99315839488</v>
      </c>
      <c r="H35" s="11">
        <f t="shared" si="5"/>
        <v>2244883.0615255707</v>
      </c>
    </row>
    <row r="36" spans="1:9" x14ac:dyDescent="0.4">
      <c r="A36" s="9" t="s">
        <v>10</v>
      </c>
      <c r="B36" s="2">
        <f t="shared" si="0"/>
        <v>6</v>
      </c>
      <c r="C36" s="10">
        <f t="shared" si="3"/>
        <v>370860.40970059729</v>
      </c>
      <c r="D36" s="19">
        <v>3.3750000000000002E-4</v>
      </c>
      <c r="E36" s="24">
        <f t="shared" si="1"/>
        <v>370860.40970059729</v>
      </c>
      <c r="F36" s="24">
        <f t="shared" si="2"/>
        <v>475.78624110691737</v>
      </c>
      <c r="G36" s="10">
        <f t="shared" si="4"/>
        <v>371272.4204826589</v>
      </c>
      <c r="H36" s="11">
        <f t="shared" si="5"/>
        <v>169752.88453501981</v>
      </c>
    </row>
    <row r="37" spans="1:9" x14ac:dyDescent="0.4">
      <c r="A37" s="9" t="s">
        <v>11</v>
      </c>
      <c r="B37" s="2">
        <f t="shared" si="0"/>
        <v>7</v>
      </c>
      <c r="C37" s="10">
        <f t="shared" si="3"/>
        <v>370484.91353577544</v>
      </c>
      <c r="D37" s="19">
        <v>-1.0124999999999999E-3</v>
      </c>
      <c r="E37" s="24">
        <f t="shared" si="1"/>
        <v>370484.91353577544</v>
      </c>
      <c r="F37" s="24">
        <f t="shared" si="2"/>
        <v>349.03174810276164</v>
      </c>
      <c r="G37" s="10">
        <f t="shared" si="4"/>
        <v>371336.19594170421</v>
      </c>
      <c r="H37" s="11">
        <f t="shared" si="5"/>
        <v>724681.73464386968</v>
      </c>
    </row>
    <row r="38" spans="1:9" x14ac:dyDescent="0.4">
      <c r="A38" s="9" t="s">
        <v>12</v>
      </c>
      <c r="B38" s="2">
        <f t="shared" si="0"/>
        <v>8</v>
      </c>
      <c r="C38" s="10">
        <f t="shared" si="3"/>
        <v>370647.00068544736</v>
      </c>
      <c r="D38" s="19">
        <v>4.3750000000000001E-4</v>
      </c>
      <c r="E38" s="24">
        <f t="shared" si="1"/>
        <v>370647.00068544736</v>
      </c>
      <c r="F38" s="24">
        <f t="shared" si="2"/>
        <v>321.1960174111187</v>
      </c>
      <c r="G38" s="10">
        <f t="shared" si="4"/>
        <v>370833.94528387819</v>
      </c>
      <c r="H38" s="11">
        <f t="shared" si="5"/>
        <v>34948.282882462743</v>
      </c>
    </row>
    <row r="39" spans="1:9" x14ac:dyDescent="0.4">
      <c r="A39" s="9" t="s">
        <v>13</v>
      </c>
      <c r="B39" s="2">
        <f t="shared" si="0"/>
        <v>9</v>
      </c>
      <c r="C39" s="10">
        <f t="shared" si="3"/>
        <v>370470.94336012175</v>
      </c>
      <c r="D39" s="19">
        <v>-4.75E-4</v>
      </c>
      <c r="E39" s="24">
        <f t="shared" si="1"/>
        <v>370470.94336012175</v>
      </c>
      <c r="F39" s="24">
        <f t="shared" si="2"/>
        <v>247.15584588372684</v>
      </c>
      <c r="G39" s="10">
        <f t="shared" si="4"/>
        <v>370968.19670285849</v>
      </c>
      <c r="H39" s="11">
        <f t="shared" si="5"/>
        <v>247260.88686286705</v>
      </c>
    </row>
    <row r="40" spans="1:9" x14ac:dyDescent="0.4">
      <c r="A40" s="9" t="s">
        <v>14</v>
      </c>
      <c r="B40" s="2">
        <f t="shared" si="0"/>
        <v>10</v>
      </c>
      <c r="C40" s="10">
        <f t="shared" si="3"/>
        <v>370818.25986952189</v>
      </c>
      <c r="D40" s="19">
        <v>9.3749999999999997E-4</v>
      </c>
      <c r="E40" s="24">
        <f t="shared" si="1"/>
        <v>370818.25986952189</v>
      </c>
      <c r="F40" s="24">
        <f t="shared" si="2"/>
        <v>262.06959722471936</v>
      </c>
      <c r="G40" s="10">
        <f t="shared" si="4"/>
        <v>370718.09920600546</v>
      </c>
      <c r="H40" s="11">
        <f t="shared" si="5"/>
        <v>10032.158516052574</v>
      </c>
    </row>
    <row r="41" spans="1:9" x14ac:dyDescent="0.4">
      <c r="A41" s="9" t="s">
        <v>15</v>
      </c>
      <c r="B41" s="2">
        <f t="shared" si="0"/>
        <v>11</v>
      </c>
      <c r="C41" s="10">
        <f t="shared" si="3"/>
        <v>370646.75642433221</v>
      </c>
      <c r="D41" s="19">
        <v>-4.6250000000000002E-4</v>
      </c>
      <c r="E41" s="24">
        <f t="shared" si="1"/>
        <v>370646.75642433221</v>
      </c>
      <c r="F41" s="24">
        <f t="shared" si="2"/>
        <v>197.5113134063817</v>
      </c>
      <c r="G41" s="10">
        <f t="shared" si="4"/>
        <v>371080.3294667466</v>
      </c>
      <c r="H41" s="11">
        <f t="shared" si="5"/>
        <v>187985.58310846519</v>
      </c>
    </row>
    <row r="42" spans="1:9" x14ac:dyDescent="0.4">
      <c r="A42" s="9" t="s">
        <v>16</v>
      </c>
      <c r="B42" s="2">
        <f t="shared" si="0"/>
        <v>12</v>
      </c>
      <c r="C42" s="10">
        <f t="shared" si="3"/>
        <v>371017.40318075649</v>
      </c>
      <c r="D42" s="19">
        <v>1E-3</v>
      </c>
      <c r="E42" s="24">
        <f t="shared" si="1"/>
        <v>371017.40318075649</v>
      </c>
      <c r="F42" s="24">
        <f t="shared" si="2"/>
        <v>223.29088449576673</v>
      </c>
      <c r="G42" s="10">
        <f t="shared" si="4"/>
        <v>370844.26773773861</v>
      </c>
      <c r="H42" s="11">
        <f t="shared" si="5"/>
        <v>29975.881628996271</v>
      </c>
    </row>
    <row r="43" spans="1:9" x14ac:dyDescent="0.4">
      <c r="A43" s="9" t="s">
        <v>17</v>
      </c>
      <c r="B43" s="2">
        <f t="shared" si="0"/>
        <v>13</v>
      </c>
      <c r="C43" s="10">
        <f t="shared" si="3"/>
        <v>372353.06583220721</v>
      </c>
      <c r="D43" s="19">
        <v>3.5999999999999999E-3</v>
      </c>
      <c r="E43" s="24">
        <f t="shared" si="1"/>
        <v>372353.06583220721</v>
      </c>
      <c r="F43" s="24">
        <f t="shared" si="2"/>
        <v>388.92113641984014</v>
      </c>
      <c r="G43" s="10">
        <f t="shared" si="4"/>
        <v>371240.69406525226</v>
      </c>
      <c r="H43" s="11">
        <f t="shared" si="5"/>
        <v>1237370.9479184807</v>
      </c>
    </row>
    <row r="44" spans="1:9" x14ac:dyDescent="0.4">
      <c r="A44" s="9" t="s">
        <v>18</v>
      </c>
      <c r="B44" s="2">
        <f t="shared" si="0"/>
        <v>14</v>
      </c>
      <c r="C44" s="10">
        <f t="shared" si="3"/>
        <v>374051.92669506668</v>
      </c>
      <c r="D44" s="19">
        <v>4.5624999999999997E-3</v>
      </c>
      <c r="E44" s="24">
        <f t="shared" si="1"/>
        <v>374051.92669506668</v>
      </c>
      <c r="F44" s="24">
        <f t="shared" si="2"/>
        <v>583.96891931123469</v>
      </c>
      <c r="G44" s="10">
        <f t="shared" si="4"/>
        <v>372741.98696862702</v>
      </c>
      <c r="H44" s="11">
        <f t="shared" si="5"/>
        <v>1715942.0869047954</v>
      </c>
    </row>
    <row r="45" spans="1:9" x14ac:dyDescent="0.4">
      <c r="A45" s="9" t="s">
        <v>19</v>
      </c>
      <c r="B45" s="2">
        <f t="shared" si="0"/>
        <v>15</v>
      </c>
      <c r="C45" s="10">
        <f t="shared" si="3"/>
        <v>375337.73019308096</v>
      </c>
      <c r="D45" s="19">
        <v>3.4375E-3</v>
      </c>
      <c r="E45" s="24">
        <f t="shared" si="1"/>
        <v>375337.73019308096</v>
      </c>
      <c r="F45" s="24">
        <f t="shared" si="2"/>
        <v>688.47088666862737</v>
      </c>
      <c r="G45" s="10">
        <f t="shared" si="4"/>
        <v>374635.89561437792</v>
      </c>
      <c r="H45" s="11">
        <f t="shared" si="5"/>
        <v>492571.77586327534</v>
      </c>
    </row>
    <row r="46" spans="1:9" x14ac:dyDescent="0.4">
      <c r="A46" s="9" t="s">
        <v>20</v>
      </c>
      <c r="B46" s="2">
        <f t="shared" si="0"/>
        <v>16</v>
      </c>
      <c r="C46" s="10">
        <f t="shared" si="3"/>
        <v>377223.80228730122</v>
      </c>
      <c r="D46" s="19">
        <v>5.025E-3</v>
      </c>
      <c r="E46" s="24">
        <f t="shared" si="1"/>
        <v>377223.80228730122</v>
      </c>
      <c r="F46" s="24">
        <f t="shared" si="2"/>
        <v>866.79165640044653</v>
      </c>
      <c r="G46" s="10">
        <f t="shared" si="4"/>
        <v>376026.20107974962</v>
      </c>
      <c r="H46" s="11">
        <f t="shared" si="5"/>
        <v>1434248.6523290614</v>
      </c>
    </row>
    <row r="47" spans="1:9" x14ac:dyDescent="0.4">
      <c r="A47" s="9" t="s">
        <v>21</v>
      </c>
      <c r="B47" s="2">
        <f t="shared" si="0"/>
        <v>17</v>
      </c>
      <c r="C47" s="10">
        <f t="shared" si="3"/>
        <v>379430.56153068191</v>
      </c>
      <c r="D47" s="19">
        <v>5.8500000000000002E-3</v>
      </c>
      <c r="E47" s="24">
        <f t="shared" si="1"/>
        <v>379430.56153068191</v>
      </c>
      <c r="F47" s="24">
        <f t="shared" si="2"/>
        <v>1066.3105363241734</v>
      </c>
      <c r="G47" s="10">
        <f t="shared" si="4"/>
        <v>378090.59394370165</v>
      </c>
      <c r="H47" s="11">
        <f t="shared" si="5"/>
        <v>1795513.1341576993</v>
      </c>
    </row>
    <row r="48" spans="1:9" x14ac:dyDescent="0.4">
      <c r="A48" s="9" t="s">
        <v>22</v>
      </c>
      <c r="B48" s="2">
        <f t="shared" si="0"/>
        <v>18</v>
      </c>
      <c r="C48" s="10">
        <f t="shared" si="3"/>
        <v>379890.6210865379</v>
      </c>
      <c r="D48" s="19">
        <v>1.2125E-3</v>
      </c>
      <c r="E48" s="24">
        <f t="shared" si="1"/>
        <v>379890.6210865379</v>
      </c>
      <c r="F48" s="24">
        <f t="shared" si="2"/>
        <v>976.04080312244207</v>
      </c>
      <c r="G48" s="10">
        <f t="shared" si="4"/>
        <v>380496.87206700607</v>
      </c>
      <c r="H48" s="11">
        <f t="shared" si="5"/>
        <v>367540.25131862453</v>
      </c>
    </row>
    <row r="49" spans="1:8" x14ac:dyDescent="0.4">
      <c r="A49" s="9" t="s">
        <v>23</v>
      </c>
      <c r="B49" s="2">
        <f t="shared" si="0"/>
        <v>19</v>
      </c>
      <c r="C49" s="10">
        <f t="shared" si="3"/>
        <v>381609.62614695443</v>
      </c>
      <c r="D49" s="19">
        <v>4.5250000000000004E-3</v>
      </c>
      <c r="E49" s="24">
        <f t="shared" si="1"/>
        <v>381609.62614695443</v>
      </c>
      <c r="F49" s="24">
        <f t="shared" si="2"/>
        <v>1086.6669092156085</v>
      </c>
      <c r="G49" s="10">
        <f t="shared" si="4"/>
        <v>380866.66188966035</v>
      </c>
      <c r="H49" s="11">
        <f t="shared" si="5"/>
        <v>551995.88761654287</v>
      </c>
    </row>
    <row r="50" spans="1:8" x14ac:dyDescent="0.4">
      <c r="A50" s="9" t="s">
        <v>24</v>
      </c>
      <c r="B50" s="2">
        <f t="shared" si="0"/>
        <v>20</v>
      </c>
      <c r="C50" s="10">
        <f t="shared" si="3"/>
        <v>383374.57066788414</v>
      </c>
      <c r="D50" s="19">
        <v>4.6249999999999998E-3</v>
      </c>
      <c r="E50" s="24">
        <f t="shared" si="1"/>
        <v>383374.57066788414</v>
      </c>
      <c r="F50" s="24">
        <f t="shared" si="2"/>
        <v>1187.6612845135344</v>
      </c>
      <c r="G50" s="10">
        <f t="shared" si="4"/>
        <v>382696.29305617005</v>
      </c>
      <c r="H50" s="11">
        <f t="shared" si="5"/>
        <v>460060.51855256886</v>
      </c>
    </row>
    <row r="51" spans="1:8" x14ac:dyDescent="0.4">
      <c r="A51" s="9" t="s">
        <v>25</v>
      </c>
      <c r="B51" s="2">
        <f t="shared" si="0"/>
        <v>21</v>
      </c>
      <c r="C51" s="10">
        <f t="shared" si="3"/>
        <v>384855.35494708887</v>
      </c>
      <c r="D51" s="19">
        <v>3.8625E-3</v>
      </c>
      <c r="E51" s="24">
        <f t="shared" si="1"/>
        <v>384855.35494708887</v>
      </c>
      <c r="F51" s="24">
        <f t="shared" si="2"/>
        <v>1231.3067966504921</v>
      </c>
      <c r="G51" s="10">
        <f t="shared" si="4"/>
        <v>384562.23195239768</v>
      </c>
      <c r="H51" s="11">
        <f t="shared" si="5"/>
        <v>85921.0900167324</v>
      </c>
    </row>
    <row r="52" spans="1:8" x14ac:dyDescent="0.4">
      <c r="A52" s="9" t="s">
        <v>26</v>
      </c>
      <c r="B52" s="2">
        <f t="shared" si="0"/>
        <v>22</v>
      </c>
      <c r="C52" s="10">
        <f t="shared" si="3"/>
        <v>385687.604652162</v>
      </c>
      <c r="D52" s="19">
        <v>2.1624999999999999E-3</v>
      </c>
      <c r="E52" s="24">
        <f t="shared" si="1"/>
        <v>385687.604652162</v>
      </c>
      <c r="F52" s="24">
        <f t="shared" si="2"/>
        <v>1171.887878826841</v>
      </c>
      <c r="G52" s="10">
        <f t="shared" si="4"/>
        <v>386086.66174373939</v>
      </c>
      <c r="H52" s="11">
        <f t="shared" si="5"/>
        <v>159246.56233820226</v>
      </c>
    </row>
    <row r="53" spans="1:8" x14ac:dyDescent="0.4">
      <c r="A53" s="9" t="s">
        <v>27</v>
      </c>
      <c r="B53" s="2">
        <f t="shared" si="0"/>
        <v>23</v>
      </c>
      <c r="C53" s="10">
        <f t="shared" si="3"/>
        <v>387563.01062978315</v>
      </c>
      <c r="D53" s="19">
        <v>4.8624999999999996E-3</v>
      </c>
      <c r="E53" s="24">
        <f t="shared" si="1"/>
        <v>387563.01062978315</v>
      </c>
      <c r="F53" s="24">
        <f t="shared" si="2"/>
        <v>1276.640519443946</v>
      </c>
      <c r="G53" s="10">
        <f t="shared" si="4"/>
        <v>386859.49253098882</v>
      </c>
      <c r="H53" s="11">
        <f t="shared" si="5"/>
        <v>494937.7153311905</v>
      </c>
    </row>
    <row r="54" spans="1:8" x14ac:dyDescent="0.4">
      <c r="A54" s="9" t="s">
        <v>28</v>
      </c>
      <c r="B54" s="2">
        <f t="shared" si="0"/>
        <v>24</v>
      </c>
      <c r="C54" s="10">
        <f t="shared" si="3"/>
        <v>388309.06942524546</v>
      </c>
      <c r="D54" s="19">
        <v>1.9250000000000001E-3</v>
      </c>
      <c r="E54" s="24">
        <f t="shared" si="1"/>
        <v>388309.06942524546</v>
      </c>
      <c r="F54" s="24">
        <f t="shared" si="2"/>
        <v>1197.6378090012356</v>
      </c>
      <c r="G54" s="10">
        <f t="shared" si="4"/>
        <v>388839.65114922711</v>
      </c>
      <c r="H54" s="11">
        <f t="shared" si="5"/>
        <v>281516.96582334337</v>
      </c>
    </row>
    <row r="55" spans="1:8" x14ac:dyDescent="0.4">
      <c r="A55" s="9" t="s">
        <v>29</v>
      </c>
      <c r="B55" s="2">
        <f t="shared" si="0"/>
        <v>25</v>
      </c>
      <c r="C55" s="10">
        <f t="shared" si="3"/>
        <v>389896.28274652117</v>
      </c>
      <c r="D55" s="19">
        <v>4.0875E-3</v>
      </c>
      <c r="E55" s="24">
        <f t="shared" si="1"/>
        <v>389896.28274652117</v>
      </c>
      <c r="F55" s="24">
        <f t="shared" si="2"/>
        <v>1255.644935897405</v>
      </c>
      <c r="G55" s="10">
        <f t="shared" si="4"/>
        <v>389506.70723424671</v>
      </c>
      <c r="H55" s="11">
        <f t="shared" si="5"/>
        <v>151769.07976390753</v>
      </c>
    </row>
    <row r="56" spans="1:8" x14ac:dyDescent="0.4">
      <c r="A56" s="9" t="s">
        <v>30</v>
      </c>
      <c r="B56" s="2">
        <f t="shared" si="0"/>
        <v>26</v>
      </c>
      <c r="C56" s="10">
        <f t="shared" si="3"/>
        <v>392318.5134030839</v>
      </c>
      <c r="D56" s="19">
        <v>6.2125000000000001E-3</v>
      </c>
      <c r="E56" s="24">
        <f t="shared" si="1"/>
        <v>392318.5134030839</v>
      </c>
      <c r="F56" s="24">
        <f t="shared" si="2"/>
        <v>1429.347552724651</v>
      </c>
      <c r="G56" s="10">
        <f t="shared" si="4"/>
        <v>391151.92768241855</v>
      </c>
      <c r="H56" s="11">
        <f t="shared" si="5"/>
        <v>1360922.2436602833</v>
      </c>
    </row>
    <row r="57" spans="1:8" x14ac:dyDescent="0.4">
      <c r="A57" s="9" t="s">
        <v>31</v>
      </c>
      <c r="B57" s="2">
        <f t="shared" si="0"/>
        <v>27</v>
      </c>
      <c r="C57" s="10">
        <f t="shared" si="3"/>
        <v>392931.51108027616</v>
      </c>
      <c r="D57" s="19">
        <v>1.5625000000000001E-3</v>
      </c>
      <c r="E57" s="24">
        <f t="shared" si="1"/>
        <v>392931.51108027616</v>
      </c>
      <c r="F57" s="24">
        <f t="shared" si="2"/>
        <v>1307.7944536984598</v>
      </c>
      <c r="G57" s="10">
        <f t="shared" si="4"/>
        <v>393747.86095580854</v>
      </c>
      <c r="H57" s="11">
        <f t="shared" si="5"/>
        <v>666427.11928173515</v>
      </c>
    </row>
    <row r="58" spans="1:8" x14ac:dyDescent="0.4">
      <c r="A58" s="9" t="s">
        <v>32</v>
      </c>
      <c r="B58" s="2">
        <f t="shared" si="0"/>
        <v>28</v>
      </c>
      <c r="C58" s="10">
        <f t="shared" si="3"/>
        <v>394375.53438349621</v>
      </c>
      <c r="D58" s="19">
        <v>3.6749999999999999E-3</v>
      </c>
      <c r="E58" s="24">
        <f t="shared" si="1"/>
        <v>394375.53438349621</v>
      </c>
      <c r="F58" s="24">
        <f t="shared" si="2"/>
        <v>1328.078696193533</v>
      </c>
      <c r="G58" s="10">
        <f t="shared" si="4"/>
        <v>394239.30553397461</v>
      </c>
      <c r="H58" s="11">
        <f t="shared" si="5"/>
        <v>18558.29944198018</v>
      </c>
    </row>
    <row r="59" spans="1:8" x14ac:dyDescent="0.4">
      <c r="A59" s="9" t="s">
        <v>33</v>
      </c>
      <c r="B59" s="2">
        <f t="shared" si="0"/>
        <v>29</v>
      </c>
      <c r="C59" s="10">
        <f t="shared" si="3"/>
        <v>395918.52866177162</v>
      </c>
      <c r="D59" s="19">
        <v>3.9125000000000002E-3</v>
      </c>
      <c r="E59" s="24">
        <f t="shared" si="1"/>
        <v>395918.52866177162</v>
      </c>
      <c r="F59" s="24">
        <f t="shared" si="2"/>
        <v>1360.0792584696439</v>
      </c>
      <c r="G59" s="10">
        <f t="shared" si="4"/>
        <v>395703.61307968973</v>
      </c>
      <c r="H59" s="11">
        <f t="shared" si="5"/>
        <v>46188.707421595485</v>
      </c>
    </row>
    <row r="60" spans="1:8" x14ac:dyDescent="0.4">
      <c r="A60" s="9" t="s">
        <v>34</v>
      </c>
      <c r="B60" s="2">
        <f t="shared" si="0"/>
        <v>30</v>
      </c>
      <c r="C60" s="10">
        <f t="shared" si="3"/>
        <v>395473.12031702709</v>
      </c>
      <c r="D60" s="19">
        <v>-1.1249999999999999E-3</v>
      </c>
      <c r="E60" s="24">
        <f t="shared" si="1"/>
        <v>395473.12031702709</v>
      </c>
      <c r="F60" s="24">
        <f t="shared" si="2"/>
        <v>1091.2452450131834</v>
      </c>
      <c r="G60" s="10">
        <f t="shared" si="4"/>
        <v>397278.60792024125</v>
      </c>
      <c r="H60" s="11">
        <f t="shared" si="5"/>
        <v>3259785.4853600189</v>
      </c>
    </row>
    <row r="61" spans="1:8" x14ac:dyDescent="0.4">
      <c r="A61" s="9" t="s">
        <v>35</v>
      </c>
      <c r="B61" s="2">
        <f t="shared" si="0"/>
        <v>31</v>
      </c>
      <c r="C61" s="10">
        <f t="shared" si="3"/>
        <v>395166.62864878139</v>
      </c>
      <c r="D61" s="19">
        <v>-7.7499999999999997E-4</v>
      </c>
      <c r="E61" s="24">
        <f t="shared" si="1"/>
        <v>395166.62864878139</v>
      </c>
      <c r="F61" s="24">
        <f t="shared" si="2"/>
        <v>883.12461129700978</v>
      </c>
      <c r="G61" s="10">
        <f t="shared" si="4"/>
        <v>396564.3655620403</v>
      </c>
      <c r="H61" s="11">
        <f t="shared" si="5"/>
        <v>1953668.4786865411</v>
      </c>
    </row>
    <row r="62" spans="1:8" x14ac:dyDescent="0.4">
      <c r="A62" s="9" t="s">
        <v>36</v>
      </c>
      <c r="B62" s="2">
        <f t="shared" si="0"/>
        <v>32</v>
      </c>
      <c r="C62" s="10">
        <f t="shared" si="3"/>
        <v>396500.31602047099</v>
      </c>
      <c r="D62" s="19">
        <v>3.375E-3</v>
      </c>
      <c r="E62" s="24">
        <f t="shared" si="1"/>
        <v>396500.31602047099</v>
      </c>
      <c r="F62" s="24">
        <f t="shared" si="2"/>
        <v>950.21263503903219</v>
      </c>
      <c r="G62" s="10">
        <f t="shared" si="4"/>
        <v>396049.75326007837</v>
      </c>
      <c r="H62" s="11">
        <f t="shared" si="5"/>
        <v>203006.80105260972</v>
      </c>
    </row>
    <row r="63" spans="1:8" x14ac:dyDescent="0.4">
      <c r="A63" s="9" t="s">
        <v>37</v>
      </c>
      <c r="B63" s="2">
        <f t="shared" si="0"/>
        <v>33</v>
      </c>
      <c r="C63" s="10">
        <f t="shared" si="3"/>
        <v>398373.78001366777</v>
      </c>
      <c r="D63" s="19">
        <v>4.725E-3</v>
      </c>
      <c r="E63" s="24">
        <f t="shared" si="1"/>
        <v>398373.78001366777</v>
      </c>
      <c r="F63" s="24">
        <f t="shared" si="2"/>
        <v>1087.6831818324977</v>
      </c>
      <c r="G63" s="10">
        <f t="shared" si="4"/>
        <v>397450.52865551005</v>
      </c>
      <c r="H63" s="11">
        <f t="shared" si="5"/>
        <v>852393.07034007879</v>
      </c>
    </row>
    <row r="64" spans="1:8" x14ac:dyDescent="0.4">
      <c r="A64" s="9" t="s">
        <v>38</v>
      </c>
      <c r="B64" s="2">
        <f t="shared" si="0"/>
        <v>34</v>
      </c>
      <c r="C64" s="10">
        <f t="shared" si="3"/>
        <v>399125.71052344359</v>
      </c>
      <c r="D64" s="19">
        <v>1.8875000000000001E-3</v>
      </c>
      <c r="E64" s="24">
        <f t="shared" si="1"/>
        <v>399125.71052344359</v>
      </c>
      <c r="F64" s="24">
        <f t="shared" si="2"/>
        <v>1037.6901837099729</v>
      </c>
      <c r="G64" s="10">
        <f t="shared" si="4"/>
        <v>399461.46319550026</v>
      </c>
      <c r="H64" s="11">
        <f t="shared" si="5"/>
        <v>112729.85679319211</v>
      </c>
    </row>
    <row r="65" spans="1:10" x14ac:dyDescent="0.4">
      <c r="A65" s="9" t="s">
        <v>39</v>
      </c>
      <c r="B65" s="2">
        <f t="shared" si="0"/>
        <v>35</v>
      </c>
      <c r="C65" s="10">
        <f t="shared" si="3"/>
        <v>399609.65044745331</v>
      </c>
      <c r="D65" s="19">
        <v>1.2125E-3</v>
      </c>
      <c r="E65" s="24">
        <f t="shared" si="1"/>
        <v>399609.65044745331</v>
      </c>
      <c r="F65" s="24">
        <f t="shared" si="2"/>
        <v>955.23771795902667</v>
      </c>
      <c r="G65" s="10">
        <f t="shared" si="4"/>
        <v>400163.40070715355</v>
      </c>
      <c r="H65" s="11">
        <f t="shared" si="5"/>
        <v>306639.35011807358</v>
      </c>
    </row>
    <row r="66" spans="1:10" x14ac:dyDescent="0.4">
      <c r="A66" s="9" t="s">
        <v>40</v>
      </c>
      <c r="B66" s="2">
        <f t="shared" si="0"/>
        <v>36</v>
      </c>
      <c r="C66" s="10">
        <f t="shared" si="3"/>
        <v>401812.49864554493</v>
      </c>
      <c r="D66" s="19">
        <v>5.5125E-3</v>
      </c>
      <c r="E66" s="24">
        <f t="shared" si="1"/>
        <v>401812.49864554493</v>
      </c>
      <c r="F66" s="24">
        <f t="shared" si="2"/>
        <v>1141.0047827714886</v>
      </c>
      <c r="G66" s="10">
        <f t="shared" si="4"/>
        <v>400564.88816541235</v>
      </c>
      <c r="H66" s="11">
        <f t="shared" si="5"/>
        <v>1556531.9101366242</v>
      </c>
    </row>
    <row r="67" spans="1:10" x14ac:dyDescent="0.4">
      <c r="A67" s="9" t="s">
        <v>41</v>
      </c>
      <c r="B67" s="2">
        <f t="shared" si="0"/>
        <v>37</v>
      </c>
      <c r="C67" s="10">
        <f t="shared" si="3"/>
        <v>404102.82988782454</v>
      </c>
      <c r="D67" s="19">
        <v>5.7000000000000002E-3</v>
      </c>
      <c r="E67" s="24">
        <f t="shared" si="1"/>
        <v>404102.82988782454</v>
      </c>
      <c r="F67" s="24">
        <f t="shared" si="2"/>
        <v>1312.1375251571039</v>
      </c>
      <c r="G67" s="10">
        <f t="shared" si="4"/>
        <v>402953.50342831644</v>
      </c>
      <c r="H67" s="11">
        <f t="shared" si="5"/>
        <v>1320951.3105254201</v>
      </c>
    </row>
    <row r="68" spans="1:10" x14ac:dyDescent="0.4">
      <c r="A68" s="9" t="s">
        <v>42</v>
      </c>
      <c r="B68" s="2">
        <f t="shared" si="0"/>
        <v>38</v>
      </c>
      <c r="C68" s="10">
        <f t="shared" si="3"/>
        <v>405345.44608972955</v>
      </c>
      <c r="D68" s="19">
        <v>3.075E-3</v>
      </c>
      <c r="E68" s="24">
        <f t="shared" si="1"/>
        <v>405345.44608972955</v>
      </c>
      <c r="F68" s="24">
        <f t="shared" si="2"/>
        <v>1301.7859191325635</v>
      </c>
      <c r="G68" s="10">
        <f t="shared" si="4"/>
        <v>405414.96741298167</v>
      </c>
      <c r="H68" s="11">
        <f t="shared" si="5"/>
        <v>4833.2143867257682</v>
      </c>
    </row>
    <row r="69" spans="1:10" x14ac:dyDescent="0.4">
      <c r="A69" s="9" t="s">
        <v>43</v>
      </c>
      <c r="B69" s="2">
        <f t="shared" si="0"/>
        <v>39</v>
      </c>
      <c r="C69" s="10">
        <f t="shared" si="3"/>
        <v>405274.51063666382</v>
      </c>
      <c r="D69" s="19">
        <v>-1.75E-4</v>
      </c>
      <c r="E69" s="24">
        <f t="shared" si="1"/>
        <v>405274.51063666382</v>
      </c>
      <c r="F69" s="24">
        <f t="shared" si="2"/>
        <v>1097.3900566583141</v>
      </c>
      <c r="G69" s="10">
        <f t="shared" si="4"/>
        <v>406647.23200886213</v>
      </c>
      <c r="H69" s="11">
        <f t="shared" si="5"/>
        <v>1884363.9656900207</v>
      </c>
    </row>
    <row r="70" spans="1:10" x14ac:dyDescent="0.4">
      <c r="A70" s="9" t="s">
        <v>44</v>
      </c>
      <c r="B70" s="2">
        <f t="shared" si="0"/>
        <v>40</v>
      </c>
      <c r="C70" s="10">
        <f t="shared" si="3"/>
        <v>407001.99323825265</v>
      </c>
      <c r="D70" s="19">
        <v>4.2624999999999998E-3</v>
      </c>
      <c r="E70" s="24">
        <f t="shared" si="1"/>
        <v>407001.99323825265</v>
      </c>
      <c r="F70" s="24">
        <f t="shared" si="2"/>
        <v>1191.2097579961196</v>
      </c>
      <c r="G70" s="10">
        <f t="shared" si="4"/>
        <v>406371.90069332212</v>
      </c>
      <c r="H70" s="11">
        <f t="shared" si="5"/>
        <v>397016.61517702113</v>
      </c>
    </row>
    <row r="71" spans="1:10" x14ac:dyDescent="0.4">
      <c r="A71" s="9" t="s">
        <v>45</v>
      </c>
      <c r="B71" s="2">
        <f t="shared" si="0"/>
        <v>41</v>
      </c>
      <c r="C71" s="10">
        <f t="shared" si="3"/>
        <v>408273.87446712219</v>
      </c>
      <c r="D71" s="19">
        <v>3.1250000000000002E-3</v>
      </c>
      <c r="E71" s="24">
        <f t="shared" si="1"/>
        <v>408273.87446712219</v>
      </c>
      <c r="F71" s="24">
        <f t="shared" si="2"/>
        <v>1203.221601914478</v>
      </c>
      <c r="G71" s="10">
        <f t="shared" si="4"/>
        <v>408193.20299624879</v>
      </c>
      <c r="H71" s="11">
        <f t="shared" si="5"/>
        <v>6507.8862128789679</v>
      </c>
    </row>
    <row r="72" spans="1:10" x14ac:dyDescent="0.4">
      <c r="A72" s="9" t="s">
        <v>46</v>
      </c>
      <c r="B72" s="2">
        <f t="shared" si="0"/>
        <v>42</v>
      </c>
      <c r="C72" s="10">
        <f t="shared" si="3"/>
        <v>409825.31519009726</v>
      </c>
      <c r="D72" s="19">
        <v>3.8E-3</v>
      </c>
      <c r="E72" s="24">
        <f t="shared" si="1"/>
        <v>409825.31519009726</v>
      </c>
      <c r="F72" s="24">
        <f t="shared" si="2"/>
        <v>1255.0708329534207</v>
      </c>
      <c r="G72" s="10">
        <f t="shared" si="4"/>
        <v>409477.09606903669</v>
      </c>
      <c r="H72" s="11">
        <f t="shared" si="5"/>
        <v>121256.5562721938</v>
      </c>
    </row>
    <row r="73" spans="1:10" x14ac:dyDescent="0.4">
      <c r="A73" s="9" t="s">
        <v>47</v>
      </c>
      <c r="B73" s="2">
        <f t="shared" si="0"/>
        <v>43</v>
      </c>
      <c r="C73" s="10">
        <f t="shared" si="3"/>
        <v>411444.12518509809</v>
      </c>
      <c r="D73" s="19">
        <v>3.9500000000000004E-3</v>
      </c>
      <c r="E73" s="24">
        <f t="shared" si="1"/>
        <v>411444.12518509809</v>
      </c>
      <c r="F73" s="24">
        <f t="shared" si="2"/>
        <v>1309.2309715278509</v>
      </c>
      <c r="G73" s="10">
        <f t="shared" si="4"/>
        <v>411080.3860230507</v>
      </c>
      <c r="H73" s="11">
        <f t="shared" si="5"/>
        <v>132306.17800694008</v>
      </c>
    </row>
    <row r="74" spans="1:10" x14ac:dyDescent="0.4">
      <c r="A74" s="9" t="s">
        <v>48</v>
      </c>
      <c r="B74" s="2">
        <f t="shared" si="0"/>
        <v>44</v>
      </c>
      <c r="C74" s="10">
        <f t="shared" si="3"/>
        <v>413424.2000375514</v>
      </c>
      <c r="D74" s="19">
        <v>4.8124999999999999E-3</v>
      </c>
      <c r="E74" s="24">
        <f t="shared" si="1"/>
        <v>413424.2000375514</v>
      </c>
      <c r="F74" s="24">
        <f t="shared" si="2"/>
        <v>1409.1184770365255</v>
      </c>
      <c r="G74" s="10">
        <f t="shared" si="4"/>
        <v>412753.35615662596</v>
      </c>
      <c r="H74" s="11">
        <f t="shared" si="5"/>
        <v>450031.51257511124</v>
      </c>
      <c r="I74" s="27"/>
      <c r="J74" s="27"/>
    </row>
    <row r="75" spans="1:10" x14ac:dyDescent="0.4">
      <c r="A75" s="9" t="s">
        <v>49</v>
      </c>
      <c r="B75" s="2">
        <f t="shared" si="0"/>
        <v>45</v>
      </c>
      <c r="C75" s="10">
        <f t="shared" si="3"/>
        <v>415253.60212271754</v>
      </c>
      <c r="D75" s="19">
        <v>4.4250000000000001E-3</v>
      </c>
      <c r="E75" s="24">
        <f t="shared" si="1"/>
        <v>415253.60212271754</v>
      </c>
      <c r="F75" s="24">
        <f t="shared" si="2"/>
        <v>1471.6979868389208</v>
      </c>
      <c r="G75" s="10">
        <f t="shared" si="4"/>
        <v>414833.31851458794</v>
      </c>
      <c r="H75" s="11">
        <f t="shared" si="5"/>
        <v>176638.31126243289</v>
      </c>
    </row>
    <row r="76" spans="1:10" x14ac:dyDescent="0.4">
      <c r="A76" s="9" t="s">
        <v>50</v>
      </c>
      <c r="B76" s="2">
        <f t="shared" si="0"/>
        <v>46</v>
      </c>
      <c r="C76" s="10">
        <f t="shared" si="3"/>
        <v>414734.53512006416</v>
      </c>
      <c r="D76" s="19">
        <v>-1.25E-3</v>
      </c>
      <c r="E76" s="24">
        <f t="shared" si="1"/>
        <v>414734.53512006416</v>
      </c>
      <c r="F76" s="24">
        <f t="shared" si="2"/>
        <v>1175.2764877263971</v>
      </c>
      <c r="G76" s="10">
        <f t="shared" si="4"/>
        <v>416725.30010955647</v>
      </c>
      <c r="H76" s="11">
        <f t="shared" si="5"/>
        <v>3963145.2433883124</v>
      </c>
    </row>
    <row r="77" spans="1:10" x14ac:dyDescent="0.4">
      <c r="A77" s="9" t="s">
        <v>51</v>
      </c>
      <c r="B77" s="2">
        <f t="shared" si="0"/>
        <v>47</v>
      </c>
      <c r="C77" s="10">
        <f t="shared" si="3"/>
        <v>415413.66292132327</v>
      </c>
      <c r="D77" s="19">
        <v>1.6375000000000001E-3</v>
      </c>
      <c r="E77" s="24">
        <f t="shared" si="1"/>
        <v>415413.66292132327</v>
      </c>
      <c r="F77" s="24">
        <f t="shared" si="2"/>
        <v>1101.4007976265573</v>
      </c>
      <c r="G77" s="10">
        <f t="shared" si="4"/>
        <v>415909.81160779053</v>
      </c>
      <c r="H77" s="11">
        <f t="shared" si="5"/>
        <v>246163.51908318989</v>
      </c>
    </row>
    <row r="78" spans="1:10" x14ac:dyDescent="0.4">
      <c r="A78" s="9" t="s">
        <v>52</v>
      </c>
      <c r="B78" s="2">
        <f t="shared" si="0"/>
        <v>48</v>
      </c>
      <c r="C78" s="10">
        <f t="shared" si="3"/>
        <v>414972.28590446938</v>
      </c>
      <c r="D78" s="19">
        <v>-1.0625000000000001E-3</v>
      </c>
      <c r="E78" s="24">
        <f t="shared" si="1"/>
        <v>414972.28590446938</v>
      </c>
      <c r="F78" s="24">
        <f t="shared" si="2"/>
        <v>871.68382200179258</v>
      </c>
      <c r="G78" s="10">
        <f t="shared" si="4"/>
        <v>416515.06371894985</v>
      </c>
      <c r="H78" s="11">
        <f t="shared" si="5"/>
        <v>2380163.3848531544</v>
      </c>
    </row>
    <row r="79" spans="1:10" x14ac:dyDescent="0.4">
      <c r="A79" s="9" t="s">
        <v>53</v>
      </c>
      <c r="B79" s="2">
        <f t="shared" si="0"/>
        <v>49</v>
      </c>
      <c r="C79" s="10">
        <f t="shared" si="3"/>
        <v>414920.41436873132</v>
      </c>
      <c r="D79" s="19">
        <v>-1.25E-4</v>
      </c>
      <c r="E79" s="24">
        <f t="shared" si="1"/>
        <v>414920.41436873132</v>
      </c>
      <c r="F79" s="24">
        <f t="shared" si="2"/>
        <v>734.16801019094373</v>
      </c>
      <c r="G79" s="10">
        <f t="shared" si="4"/>
        <v>415843.96972647117</v>
      </c>
      <c r="H79" s="11">
        <f t="shared" si="5"/>
        <v>852954.49880998826</v>
      </c>
    </row>
    <row r="80" spans="1:10" x14ac:dyDescent="0.4">
      <c r="A80" s="9" t="s">
        <v>54</v>
      </c>
      <c r="B80" s="2">
        <f t="shared" si="0"/>
        <v>50</v>
      </c>
      <c r="C80" s="10">
        <f t="shared" si="3"/>
        <v>415231.6046795079</v>
      </c>
      <c r="D80" s="19">
        <v>7.5000000000000002E-4</v>
      </c>
      <c r="E80" s="24">
        <f t="shared" si="1"/>
        <v>415231.6046795079</v>
      </c>
      <c r="F80" s="24">
        <f t="shared" si="2"/>
        <v>671.1873548080365</v>
      </c>
      <c r="G80" s="10">
        <f t="shared" si="4"/>
        <v>415654.58237892226</v>
      </c>
      <c r="H80" s="11">
        <f t="shared" si="5"/>
        <v>178910.13420186576</v>
      </c>
    </row>
    <row r="81" spans="1:8" x14ac:dyDescent="0.4">
      <c r="A81" s="9" t="s">
        <v>55</v>
      </c>
      <c r="B81" s="2">
        <f t="shared" si="0"/>
        <v>51</v>
      </c>
      <c r="C81" s="10">
        <f t="shared" si="3"/>
        <v>415880.4040618196</v>
      </c>
      <c r="D81" s="19">
        <v>1.5625000000000001E-3</v>
      </c>
      <c r="E81" s="24">
        <f t="shared" si="1"/>
        <v>415880.4040618196</v>
      </c>
      <c r="F81" s="24">
        <f t="shared" si="2"/>
        <v>667.85382402741595</v>
      </c>
      <c r="G81" s="10">
        <f t="shared" si="4"/>
        <v>415902.79203431593</v>
      </c>
      <c r="H81" s="11">
        <f t="shared" si="5"/>
        <v>501.22131249658668</v>
      </c>
    </row>
    <row r="82" spans="1:8" x14ac:dyDescent="0.4">
      <c r="A82" s="9" t="s">
        <v>56</v>
      </c>
      <c r="B82" s="2">
        <f t="shared" si="0"/>
        <v>52</v>
      </c>
      <c r="C82" s="10">
        <f t="shared" si="3"/>
        <v>417918.21804172249</v>
      </c>
      <c r="D82" s="19">
        <v>4.8999999999999998E-3</v>
      </c>
      <c r="E82" s="24">
        <f t="shared" si="1"/>
        <v>417918.21804172249</v>
      </c>
      <c r="F82" s="24">
        <f t="shared" si="2"/>
        <v>871.83854611789081</v>
      </c>
      <c r="G82" s="10">
        <f t="shared" si="4"/>
        <v>416548.25788584701</v>
      </c>
      <c r="H82" s="11">
        <f t="shared" si="5"/>
        <v>1876790.8286863703</v>
      </c>
    </row>
    <row r="83" spans="1:8" x14ac:dyDescent="0.4">
      <c r="A83" s="9" t="s">
        <v>57</v>
      </c>
      <c r="B83" s="2">
        <f t="shared" si="0"/>
        <v>53</v>
      </c>
      <c r="C83" s="10">
        <f t="shared" si="3"/>
        <v>420091.39277553948</v>
      </c>
      <c r="D83" s="19">
        <v>5.1999999999999998E-3</v>
      </c>
      <c r="E83" s="24">
        <f t="shared" si="1"/>
        <v>420091.39277553948</v>
      </c>
      <c r="F83" s="24">
        <f t="shared" si="2"/>
        <v>1065.6052768184948</v>
      </c>
      <c r="G83" s="10">
        <f t="shared" si="4"/>
        <v>418790.05658784037</v>
      </c>
      <c r="H83" s="11">
        <f t="shared" si="5"/>
        <v>1693475.8734152564</v>
      </c>
    </row>
    <row r="84" spans="1:8" x14ac:dyDescent="0.4">
      <c r="A84" s="9" t="s">
        <v>58</v>
      </c>
      <c r="B84" s="2">
        <f t="shared" si="0"/>
        <v>54</v>
      </c>
      <c r="C84" s="10">
        <f t="shared" si="3"/>
        <v>419802.57994300633</v>
      </c>
      <c r="D84" s="19">
        <v>-6.8749999999999996E-4</v>
      </c>
      <c r="E84" s="24">
        <f t="shared" si="1"/>
        <v>419802.57994300633</v>
      </c>
      <c r="F84" s="24">
        <f t="shared" si="2"/>
        <v>863.93473885029755</v>
      </c>
      <c r="G84" s="10">
        <f t="shared" si="4"/>
        <v>421156.99805235799</v>
      </c>
      <c r="H84" s="11">
        <f t="shared" si="5"/>
        <v>1834448.4149397053</v>
      </c>
    </row>
    <row r="85" spans="1:8" x14ac:dyDescent="0.4">
      <c r="A85" s="9" t="s">
        <v>59</v>
      </c>
      <c r="B85" s="2">
        <f t="shared" si="0"/>
        <v>55</v>
      </c>
      <c r="C85" s="10">
        <f t="shared" si="3"/>
        <v>422022.28608445491</v>
      </c>
      <c r="D85" s="19">
        <v>5.2874999999999997E-3</v>
      </c>
      <c r="E85" s="24">
        <f t="shared" si="1"/>
        <v>422022.28608445491</v>
      </c>
      <c r="F85" s="24">
        <f t="shared" si="2"/>
        <v>1065.8067798663305</v>
      </c>
      <c r="G85" s="10">
        <f t="shared" si="4"/>
        <v>420666.51468185661</v>
      </c>
      <c r="H85" s="11">
        <f t="shared" si="5"/>
        <v>1838116.096103363</v>
      </c>
    </row>
    <row r="86" spans="1:8" x14ac:dyDescent="0.4">
      <c r="A86" s="9" t="s">
        <v>60</v>
      </c>
      <c r="B86" s="2">
        <f t="shared" si="0"/>
        <v>56</v>
      </c>
      <c r="C86" s="10">
        <f t="shared" si="3"/>
        <v>424216.80197209411</v>
      </c>
      <c r="D86" s="19">
        <v>5.1999999999999998E-3</v>
      </c>
      <c r="E86" s="24">
        <f t="shared" si="1"/>
        <v>424216.80197209411</v>
      </c>
      <c r="F86" s="24">
        <f t="shared" si="2"/>
        <v>1233.8696338716729</v>
      </c>
      <c r="G86" s="10">
        <f t="shared" si="4"/>
        <v>423088.09286432125</v>
      </c>
      <c r="H86" s="11">
        <f t="shared" si="5"/>
        <v>1273984.2499693935</v>
      </c>
    </row>
    <row r="87" spans="1:8" x14ac:dyDescent="0.4">
      <c r="A87" s="9" t="s">
        <v>61</v>
      </c>
      <c r="B87" s="2">
        <f t="shared" si="0"/>
        <v>57</v>
      </c>
      <c r="C87" s="10">
        <f t="shared" si="3"/>
        <v>424365.27785278438</v>
      </c>
      <c r="D87" s="19">
        <v>3.5E-4</v>
      </c>
      <c r="E87" s="24">
        <f t="shared" si="1"/>
        <v>424365.27785278438</v>
      </c>
      <c r="F87" s="24">
        <f t="shared" si="2"/>
        <v>1072.256362017092</v>
      </c>
      <c r="G87" s="10">
        <f t="shared" si="4"/>
        <v>425450.67160596576</v>
      </c>
      <c r="H87" s="11">
        <f t="shared" si="5"/>
        <v>1178079.5994451761</v>
      </c>
    </row>
    <row r="88" spans="1:8" x14ac:dyDescent="0.4">
      <c r="A88" s="9" t="s">
        <v>62</v>
      </c>
      <c r="B88" s="2">
        <f t="shared" si="0"/>
        <v>58</v>
      </c>
      <c r="C88" s="10">
        <f t="shared" si="3"/>
        <v>424100.0495541264</v>
      </c>
      <c r="D88" s="19">
        <v>-6.2500000000000001E-4</v>
      </c>
      <c r="E88" s="24">
        <f t="shared" si="1"/>
        <v>424100.0495541264</v>
      </c>
      <c r="F88" s="24">
        <f t="shared" si="2"/>
        <v>873.10718556989184</v>
      </c>
      <c r="G88" s="10">
        <f t="shared" si="4"/>
        <v>425437.53421480145</v>
      </c>
      <c r="H88" s="11">
        <f t="shared" si="5"/>
        <v>1788865.2175410555</v>
      </c>
    </row>
    <row r="89" spans="1:8" x14ac:dyDescent="0.4">
      <c r="A89" s="9" t="s">
        <v>63</v>
      </c>
      <c r="B89" s="2">
        <f t="shared" si="0"/>
        <v>59</v>
      </c>
      <c r="C89" s="10">
        <f t="shared" si="3"/>
        <v>424449.93209500855</v>
      </c>
      <c r="D89" s="19">
        <v>8.25E-4</v>
      </c>
      <c r="E89" s="24">
        <f t="shared" si="1"/>
        <v>424449.93209500855</v>
      </c>
      <c r="F89" s="24">
        <f t="shared" si="2"/>
        <v>795.19993164007997</v>
      </c>
      <c r="G89" s="10">
        <f t="shared" si="4"/>
        <v>424973.15673969628</v>
      </c>
      <c r="H89" s="11">
        <f t="shared" si="5"/>
        <v>273764.02880859631</v>
      </c>
    </row>
    <row r="90" spans="1:8" x14ac:dyDescent="0.4">
      <c r="A90" s="9" t="s">
        <v>64</v>
      </c>
      <c r="B90" s="2">
        <f t="shared" si="0"/>
        <v>60</v>
      </c>
      <c r="C90" s="10">
        <f t="shared" si="3"/>
        <v>424826.63140974287</v>
      </c>
      <c r="D90" s="19">
        <v>8.8750000000000005E-4</v>
      </c>
      <c r="E90" s="24">
        <f t="shared" si="1"/>
        <v>424826.63140974287</v>
      </c>
      <c r="F90" s="24">
        <f t="shared" si="2"/>
        <v>732.88590617876253</v>
      </c>
      <c r="G90" s="10">
        <f t="shared" si="4"/>
        <v>425245.13202664861</v>
      </c>
      <c r="H90" s="11">
        <f t="shared" si="5"/>
        <v>175142.76635048923</v>
      </c>
    </row>
    <row r="91" spans="1:8" x14ac:dyDescent="0.4">
      <c r="A91" s="9" t="s">
        <v>65</v>
      </c>
      <c r="B91" s="2">
        <f t="shared" si="0"/>
        <v>61</v>
      </c>
      <c r="C91" s="10">
        <f t="shared" si="3"/>
        <v>426653.38592480472</v>
      </c>
      <c r="D91" s="19">
        <v>4.3E-3</v>
      </c>
      <c r="E91" s="24">
        <f t="shared" si="1"/>
        <v>426653.38592480472</v>
      </c>
      <c r="F91" s="24">
        <f t="shared" si="2"/>
        <v>895.76106953993281</v>
      </c>
      <c r="G91" s="10">
        <f t="shared" si="4"/>
        <v>425559.51731592161</v>
      </c>
      <c r="H91" s="11">
        <f t="shared" si="5"/>
        <v>1196548.5334998842</v>
      </c>
    </row>
    <row r="92" spans="1:8" x14ac:dyDescent="0.4">
      <c r="A92" s="9" t="s">
        <v>66</v>
      </c>
      <c r="B92" s="2">
        <f t="shared" si="0"/>
        <v>62</v>
      </c>
      <c r="C92" s="10">
        <f t="shared" si="3"/>
        <v>428034.67626173625</v>
      </c>
      <c r="D92" s="19">
        <v>3.2374999999999999E-3</v>
      </c>
      <c r="E92" s="24">
        <f t="shared" si="1"/>
        <v>428034.67626173625</v>
      </c>
      <c r="F92" s="24">
        <f t="shared" si="2"/>
        <v>968.05554631789096</v>
      </c>
      <c r="G92" s="10">
        <f t="shared" si="4"/>
        <v>427549.14699434466</v>
      </c>
      <c r="H92" s="11">
        <f t="shared" si="5"/>
        <v>235738.66949382127</v>
      </c>
    </row>
    <row r="93" spans="1:8" x14ac:dyDescent="0.4">
      <c r="A93" s="9" t="s">
        <v>67</v>
      </c>
      <c r="B93" s="2">
        <f t="shared" si="0"/>
        <v>63</v>
      </c>
      <c r="C93" s="10">
        <f t="shared" si="3"/>
        <v>429500.6950279327</v>
      </c>
      <c r="D93" s="19">
        <v>3.4250000000000001E-3</v>
      </c>
      <c r="E93" s="24">
        <f t="shared" si="1"/>
        <v>429500.6950279327</v>
      </c>
      <c r="F93" s="24">
        <f t="shared" si="2"/>
        <v>1042.2014173365208</v>
      </c>
      <c r="G93" s="10">
        <f t="shared" si="4"/>
        <v>429002.73180805414</v>
      </c>
      <c r="H93" s="11">
        <f t="shared" si="5"/>
        <v>247967.36835181792</v>
      </c>
    </row>
    <row r="94" spans="1:8" x14ac:dyDescent="0.4">
      <c r="A94" s="9" t="s">
        <v>68</v>
      </c>
      <c r="B94" s="2">
        <f t="shared" si="0"/>
        <v>64</v>
      </c>
      <c r="C94" s="10">
        <f t="shared" si="3"/>
        <v>430408.01524617919</v>
      </c>
      <c r="D94" s="19">
        <v>2.1124999999999998E-3</v>
      </c>
      <c r="E94" s="24">
        <f t="shared" si="1"/>
        <v>430408.01524617919</v>
      </c>
      <c r="F94" s="24">
        <f t="shared" si="2"/>
        <v>1022.117837683777</v>
      </c>
      <c r="G94" s="10">
        <f t="shared" si="4"/>
        <v>430542.89644526923</v>
      </c>
      <c r="H94" s="11">
        <f>POWER(C94-G94,2)</f>
        <v>18192.937867967838</v>
      </c>
    </row>
    <row r="95" spans="1:8" x14ac:dyDescent="0.4">
      <c r="A95" s="9" t="s">
        <v>69</v>
      </c>
      <c r="B95" s="2">
        <f t="shared" si="0"/>
        <v>65</v>
      </c>
      <c r="G95" s="10">
        <f>$E$94+$F$94*(B95-$B$94)</f>
        <v>431430.13308386295</v>
      </c>
      <c r="H95" s="12"/>
    </row>
    <row r="96" spans="1:8" x14ac:dyDescent="0.4">
      <c r="A96" s="9" t="s">
        <v>70</v>
      </c>
      <c r="B96" s="2">
        <f t="shared" ref="B96:B97" si="6">+B95+1</f>
        <v>66</v>
      </c>
      <c r="G96" s="10">
        <f>$E$94+$F$94*(B96-$B$94)</f>
        <v>432452.25092154671</v>
      </c>
      <c r="H96" s="12"/>
    </row>
    <row r="97" spans="1:8" x14ac:dyDescent="0.4">
      <c r="A97" s="9" t="s">
        <v>71</v>
      </c>
      <c r="B97" s="2">
        <f t="shared" si="6"/>
        <v>67</v>
      </c>
      <c r="G97" s="10">
        <f>$E$94+$F$94*(B97-$B$94)</f>
        <v>433474.36875923054</v>
      </c>
      <c r="H97" s="12"/>
    </row>
    <row r="98" spans="1:8" ht="17.399999999999999" thickBot="1" x14ac:dyDescent="0.45">
      <c r="A98" s="13" t="s">
        <v>72</v>
      </c>
      <c r="B98" s="14">
        <f>+B97+1</f>
        <v>68</v>
      </c>
      <c r="C98" s="28"/>
      <c r="D98" s="28"/>
      <c r="E98" s="14"/>
      <c r="F98" s="14"/>
      <c r="G98" s="15">
        <f>$E$94+$F$94*(B98-$B$94)</f>
        <v>434496.4865969143</v>
      </c>
      <c r="H98" s="16"/>
    </row>
    <row r="99" spans="1:8" ht="17.399999999999999" thickTop="1" x14ac:dyDescent="0.4"/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EF55-915D-4946-A0C6-A544FF5359B6}">
  <sheetPr codeName="Sheet5"/>
  <dimension ref="A2:AG112"/>
  <sheetViews>
    <sheetView showGridLines="0" topLeftCell="A35" zoomScale="40" zoomScaleNormal="40" workbookViewId="0"/>
  </sheetViews>
  <sheetFormatPr defaultRowHeight="16.8" x14ac:dyDescent="0.4"/>
  <cols>
    <col min="1" max="1" width="17.59765625" style="4" customWidth="1"/>
    <col min="2" max="2" width="15.8984375" style="4" bestFit="1" customWidth="1"/>
    <col min="3" max="3" width="12.3984375" style="26" bestFit="1" customWidth="1"/>
    <col min="4" max="4" width="13.5" style="26" bestFit="1" customWidth="1"/>
    <col min="5" max="5" width="7.8984375" style="26" bestFit="1" customWidth="1"/>
    <col min="6" max="6" width="6.296875" style="26" bestFit="1" customWidth="1"/>
    <col min="7" max="7" width="7.3984375" style="26" bestFit="1" customWidth="1"/>
    <col min="8" max="8" width="16.59765625" style="26" bestFit="1" customWidth="1"/>
    <col min="9" max="9" width="19.59765625" style="4" bestFit="1" customWidth="1"/>
    <col min="10" max="10" width="7.5" style="4" customWidth="1"/>
    <col min="11" max="16" width="8.796875" style="4"/>
    <col min="17" max="17" width="12.5" style="4" customWidth="1"/>
    <col min="18" max="21" width="8.796875" style="4"/>
    <col min="22" max="22" width="10.5" style="4" bestFit="1" customWidth="1"/>
    <col min="23" max="28" width="8.796875" style="4"/>
    <col min="29" max="29" width="8.8984375" style="4" customWidth="1"/>
    <col min="30" max="31" width="11.796875" style="4" bestFit="1" customWidth="1"/>
    <col min="32" max="33" width="8.796875" style="3"/>
    <col min="34" max="16384" width="8.796875" style="4"/>
  </cols>
  <sheetData>
    <row r="2" spans="1:33" s="26" customFormat="1" ht="34.200000000000003" x14ac:dyDescent="0.8">
      <c r="A2" s="1" t="s">
        <v>84</v>
      </c>
      <c r="B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3"/>
      <c r="AG2" s="3"/>
    </row>
    <row r="3" spans="1:33" s="26" customFormat="1" ht="17.399999999999999" thickBot="1" x14ac:dyDescent="0.45">
      <c r="A3" s="4"/>
      <c r="B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</row>
    <row r="4" spans="1:33" s="26" customFormat="1" ht="17.399999999999999" thickTop="1" x14ac:dyDescent="0.4">
      <c r="A4" s="34" t="s">
        <v>74</v>
      </c>
      <c r="B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3"/>
    </row>
    <row r="5" spans="1:33" s="26" customFormat="1" x14ac:dyDescent="0.4">
      <c r="A5" s="29" t="s">
        <v>92</v>
      </c>
      <c r="B5" s="30">
        <v>0.5784115735344747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3"/>
      <c r="AG5" s="3"/>
    </row>
    <row r="6" spans="1:33" s="26" customFormat="1" x14ac:dyDescent="0.4">
      <c r="A6" s="29" t="s">
        <v>93</v>
      </c>
      <c r="B6" s="30"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3"/>
      <c r="AG6" s="3"/>
    </row>
    <row r="7" spans="1:33" s="26" customFormat="1" x14ac:dyDescent="0.4">
      <c r="A7" s="29" t="s">
        <v>94</v>
      </c>
      <c r="B7" s="30">
        <v>0.11770270173563921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</row>
    <row r="8" spans="1:33" s="26" customFormat="1" ht="17.399999999999999" thickBot="1" x14ac:dyDescent="0.45">
      <c r="A8" s="31" t="s">
        <v>80</v>
      </c>
      <c r="B8" s="32">
        <f>AVERAGE(I48:I107)</f>
        <v>8779340.88640894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</row>
    <row r="9" spans="1:33" s="26" customFormat="1" ht="18" thickTop="1" thickBot="1" x14ac:dyDescent="0.45">
      <c r="A9" s="4"/>
      <c r="B9" s="3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"/>
      <c r="AG9" s="3"/>
    </row>
    <row r="10" spans="1:33" s="26" customFormat="1" ht="17.399999999999999" thickTop="1" x14ac:dyDescent="0.4">
      <c r="A10" s="34" t="s">
        <v>85</v>
      </c>
      <c r="B10" s="35"/>
      <c r="C10" s="36"/>
      <c r="D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  <c r="AG10" s="3"/>
    </row>
    <row r="11" spans="1:33" s="26" customFormat="1" x14ac:dyDescent="0.4">
      <c r="A11" s="38" t="s">
        <v>86</v>
      </c>
      <c r="B11" s="39" t="s">
        <v>87</v>
      </c>
      <c r="C11" s="39" t="s">
        <v>88</v>
      </c>
      <c r="D11" s="40" t="s">
        <v>89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"/>
      <c r="AG11" s="3"/>
    </row>
    <row r="12" spans="1:33" s="26" customFormat="1" x14ac:dyDescent="0.4">
      <c r="A12" s="41" t="str">
        <f>"Q"&amp;B44</f>
        <v>Q1</v>
      </c>
      <c r="B12" s="33">
        <f>C44</f>
        <v>367181.86960369721</v>
      </c>
      <c r="C12" s="33">
        <f>C48</f>
        <v>370735.28654138953</v>
      </c>
      <c r="D12" s="42">
        <f>(C12-B12)/4</f>
        <v>888.35423442308092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  <c r="AG12" s="3"/>
    </row>
    <row r="13" spans="1:33" s="26" customFormat="1" x14ac:dyDescent="0.4">
      <c r="A13" s="41" t="str">
        <f>"Q"&amp;B45</f>
        <v>Q2</v>
      </c>
      <c r="B13" s="33">
        <f>C45</f>
        <v>367328.74235153868</v>
      </c>
      <c r="C13" s="33">
        <f>C49</f>
        <v>370860.40970059729</v>
      </c>
      <c r="D13" s="42">
        <f>(C13-B13)/4</f>
        <v>882.91683726465271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  <c r="AG13" s="3"/>
    </row>
    <row r="14" spans="1:33" s="26" customFormat="1" x14ac:dyDescent="0.4">
      <c r="A14" s="41" t="str">
        <f>"Q"&amp;B46</f>
        <v>Q3</v>
      </c>
      <c r="B14" s="33">
        <f>C46</f>
        <v>368669.49226112175</v>
      </c>
      <c r="C14" s="33">
        <f>C50</f>
        <v>370484.91353577544</v>
      </c>
      <c r="D14" s="42">
        <f>(C14-B14)/4</f>
        <v>453.85531866342353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3"/>
      <c r="AG14" s="3"/>
    </row>
    <row r="15" spans="1:33" s="26" customFormat="1" x14ac:dyDescent="0.4">
      <c r="A15" s="41" t="str">
        <f>"Q"&amp;B47</f>
        <v>Q4</v>
      </c>
      <c r="B15" s="33">
        <f>C47</f>
        <v>425513.71959913342</v>
      </c>
      <c r="C15" s="33">
        <f>C51</f>
        <v>434111.06637412566</v>
      </c>
      <c r="D15" s="42">
        <f>(C15-B15)/4</f>
        <v>2149.3366937480605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3"/>
      <c r="AG15" s="3"/>
    </row>
    <row r="16" spans="1:33" ht="17.399999999999999" thickBot="1" x14ac:dyDescent="0.45">
      <c r="A16" s="31" t="s">
        <v>90</v>
      </c>
      <c r="B16" s="43"/>
      <c r="C16" s="43"/>
      <c r="D16" s="44">
        <f>AVERAGE(D12:D15)</f>
        <v>1093.6157710248044</v>
      </c>
    </row>
    <row r="17" spans="3:4" ht="17.399999999999999" thickTop="1" x14ac:dyDescent="0.4">
      <c r="C17" s="4"/>
      <c r="D17" s="53"/>
    </row>
    <row r="18" spans="3:4" x14ac:dyDescent="0.4">
      <c r="C18" s="4"/>
      <c r="D18" s="53"/>
    </row>
    <row r="19" spans="3:4" x14ac:dyDescent="0.4">
      <c r="C19" s="4"/>
      <c r="D19" s="53"/>
    </row>
    <row r="20" spans="3:4" x14ac:dyDescent="0.4">
      <c r="C20" s="4"/>
      <c r="D20" s="53"/>
    </row>
    <row r="21" spans="3:4" x14ac:dyDescent="0.4">
      <c r="C21" s="4"/>
      <c r="D21" s="53"/>
    </row>
    <row r="22" spans="3:4" x14ac:dyDescent="0.4">
      <c r="C22" s="4"/>
      <c r="D22" s="53"/>
    </row>
    <row r="23" spans="3:4" x14ac:dyDescent="0.4">
      <c r="C23" s="4"/>
      <c r="D23" s="53"/>
    </row>
    <row r="24" spans="3:4" x14ac:dyDescent="0.4">
      <c r="C24" s="4"/>
      <c r="D24" s="53"/>
    </row>
    <row r="25" spans="3:4" x14ac:dyDescent="0.4">
      <c r="C25" s="4"/>
      <c r="D25" s="53"/>
    </row>
    <row r="26" spans="3:4" x14ac:dyDescent="0.4">
      <c r="C26" s="4"/>
      <c r="D26" s="53"/>
    </row>
    <row r="27" spans="3:4" x14ac:dyDescent="0.4">
      <c r="C27" s="4"/>
      <c r="D27" s="53"/>
    </row>
    <row r="28" spans="3:4" x14ac:dyDescent="0.4">
      <c r="C28" s="4"/>
      <c r="D28" s="53"/>
    </row>
    <row r="29" spans="3:4" x14ac:dyDescent="0.4">
      <c r="C29" s="4"/>
      <c r="D29" s="53"/>
    </row>
    <row r="30" spans="3:4" x14ac:dyDescent="0.4">
      <c r="C30" s="4"/>
      <c r="D30" s="53"/>
    </row>
    <row r="31" spans="3:4" x14ac:dyDescent="0.4">
      <c r="C31" s="4"/>
      <c r="D31" s="53"/>
    </row>
    <row r="32" spans="3:4" x14ac:dyDescent="0.4">
      <c r="C32" s="4"/>
      <c r="D32" s="53"/>
    </row>
    <row r="33" spans="1:11" x14ac:dyDescent="0.4">
      <c r="C33" s="4"/>
      <c r="D33" s="53"/>
    </row>
    <row r="34" spans="1:11" x14ac:dyDescent="0.4">
      <c r="C34" s="4"/>
      <c r="D34" s="53"/>
    </row>
    <row r="35" spans="1:11" x14ac:dyDescent="0.4">
      <c r="C35" s="4"/>
      <c r="D35" s="53"/>
    </row>
    <row r="36" spans="1:11" x14ac:dyDescent="0.4">
      <c r="C36" s="4"/>
      <c r="D36" s="53"/>
    </row>
    <row r="37" spans="1:11" x14ac:dyDescent="0.4">
      <c r="C37" s="4"/>
      <c r="D37" s="53"/>
    </row>
    <row r="38" spans="1:11" x14ac:dyDescent="0.4">
      <c r="C38" s="4"/>
      <c r="D38" s="53"/>
    </row>
    <row r="39" spans="1:11" x14ac:dyDescent="0.4">
      <c r="C39" s="4"/>
      <c r="D39" s="53"/>
    </row>
    <row r="40" spans="1:11" x14ac:dyDescent="0.4">
      <c r="C40" s="4"/>
      <c r="D40" s="53"/>
    </row>
    <row r="41" spans="1:11" x14ac:dyDescent="0.4">
      <c r="C41" s="4"/>
      <c r="D41" s="53"/>
    </row>
    <row r="42" spans="1:11" ht="17.399999999999999" thickBot="1" x14ac:dyDescent="0.45"/>
    <row r="43" spans="1:11" ht="17.399999999999999" thickTop="1" x14ac:dyDescent="0.4">
      <c r="A43" s="5" t="s">
        <v>81</v>
      </c>
      <c r="B43" s="7" t="s">
        <v>77</v>
      </c>
      <c r="C43" s="6" t="s">
        <v>2</v>
      </c>
      <c r="D43" s="7" t="s">
        <v>78</v>
      </c>
      <c r="E43" s="6" t="s">
        <v>82</v>
      </c>
      <c r="F43" s="6" t="s">
        <v>83</v>
      </c>
      <c r="G43" s="6" t="s">
        <v>91</v>
      </c>
      <c r="H43" s="7" t="s">
        <v>3</v>
      </c>
      <c r="I43" s="8" t="s">
        <v>4</v>
      </c>
    </row>
    <row r="44" spans="1:11" x14ac:dyDescent="0.4">
      <c r="A44" s="9" t="s">
        <v>5</v>
      </c>
      <c r="B44" s="2">
        <v>1</v>
      </c>
      <c r="C44" s="10">
        <v>367181.86960369721</v>
      </c>
      <c r="D44" s="2"/>
      <c r="E44" s="24"/>
      <c r="F44" s="24"/>
      <c r="G44" s="45">
        <f>C44/$E$47</f>
        <v>0.96077282156407795</v>
      </c>
      <c r="H44" s="24"/>
      <c r="I44" s="12"/>
    </row>
    <row r="45" spans="1:11" x14ac:dyDescent="0.4">
      <c r="A45" s="9" t="s">
        <v>6</v>
      </c>
      <c r="B45" s="2">
        <f t="shared" ref="B45:B108" si="0">+B44+1</f>
        <v>2</v>
      </c>
      <c r="C45" s="10">
        <f>C44*(1+D45)</f>
        <v>367328.74235153868</v>
      </c>
      <c r="D45" s="19">
        <v>4.0000000000000002E-4</v>
      </c>
      <c r="E45" s="24"/>
      <c r="F45" s="24"/>
      <c r="G45" s="45">
        <f>C44/$E$47</f>
        <v>0.96077282156407795</v>
      </c>
      <c r="H45" s="24"/>
      <c r="I45" s="12"/>
    </row>
    <row r="46" spans="1:11" x14ac:dyDescent="0.4">
      <c r="A46" s="9" t="s">
        <v>7</v>
      </c>
      <c r="B46" s="2">
        <f t="shared" si="0"/>
        <v>3</v>
      </c>
      <c r="C46" s="10">
        <f t="shared" ref="C46:C107" si="1">C45*(1+D46)</f>
        <v>368669.49226112175</v>
      </c>
      <c r="D46" s="19">
        <v>3.65E-3</v>
      </c>
      <c r="E46" s="24"/>
      <c r="F46" s="24"/>
      <c r="G46" s="45">
        <f>C44/$E$47</f>
        <v>0.96077282156407795</v>
      </c>
      <c r="H46" s="24"/>
      <c r="I46" s="46"/>
      <c r="J46" s="47"/>
    </row>
    <row r="47" spans="1:11" x14ac:dyDescent="0.4">
      <c r="A47" s="9" t="s">
        <v>8</v>
      </c>
      <c r="B47" s="2">
        <f t="shared" si="0"/>
        <v>4</v>
      </c>
      <c r="C47" s="10">
        <f t="shared" si="1"/>
        <v>425513.71959913342</v>
      </c>
      <c r="D47" s="19">
        <f>0.06875%+15.35%</f>
        <v>0.15418750000000001</v>
      </c>
      <c r="E47" s="24">
        <f>AVERAGE(C44:C47)</f>
        <v>382173.45595387276</v>
      </c>
      <c r="F47" s="24">
        <f>D16</f>
        <v>1093.6157710248044</v>
      </c>
      <c r="G47" s="45">
        <f>C47/$E$47</f>
        <v>1.1134046935234867</v>
      </c>
      <c r="H47" s="24"/>
      <c r="I47" s="46"/>
      <c r="J47" s="47"/>
      <c r="K47" s="33"/>
    </row>
    <row r="48" spans="1:11" x14ac:dyDescent="0.4">
      <c r="A48" s="9" t="s">
        <v>9</v>
      </c>
      <c r="B48" s="2">
        <f t="shared" si="0"/>
        <v>5</v>
      </c>
      <c r="C48" s="10">
        <v>370735.28654138953</v>
      </c>
      <c r="D48" s="19">
        <v>4.9125000000000002E-3</v>
      </c>
      <c r="E48" s="24">
        <f t="shared" ref="E48:E79" si="2">$B$5*C48/G44+(1-$B$5)*(E47+F47)</f>
        <v>384773.76610221423</v>
      </c>
      <c r="F48" s="24">
        <f>$B$6*(E48-E47)+(1-$B$6)*F47</f>
        <v>1093.6157710248044</v>
      </c>
      <c r="G48" s="45">
        <f t="shared" ref="G48:G79" si="3">$B$7*C48/E48+(1-$B$7)*G44</f>
        <v>0.96109558071188528</v>
      </c>
      <c r="H48" s="24">
        <f>(E47+F47)*G44</f>
        <v>368232.58591373166</v>
      </c>
      <c r="I48" s="48">
        <f t="shared" ref="I48:I79" si="4">POWER(C48-H48,2)</f>
        <v>6263510.4316791259</v>
      </c>
      <c r="J48" s="47"/>
    </row>
    <row r="49" spans="1:27" x14ac:dyDescent="0.4">
      <c r="A49" s="9" t="s">
        <v>10</v>
      </c>
      <c r="B49" s="2">
        <f t="shared" si="0"/>
        <v>6</v>
      </c>
      <c r="C49" s="10">
        <f t="shared" si="1"/>
        <v>370860.40970059729</v>
      </c>
      <c r="D49" s="19">
        <v>3.3750000000000002E-4</v>
      </c>
      <c r="E49" s="24">
        <f t="shared" si="2"/>
        <v>385945.35433746682</v>
      </c>
      <c r="F49" s="24">
        <f t="shared" ref="F49:F107" si="5">$B$6*(E49-E48)+(1-$B$6)*F48</f>
        <v>1093.6157710248044</v>
      </c>
      <c r="G49" s="45">
        <f t="shared" si="3"/>
        <v>0.96078947386647495</v>
      </c>
      <c r="H49" s="24">
        <f t="shared" ref="H49:H107" si="6">(E48+F48)*G45</f>
        <v>370730.8932318954</v>
      </c>
      <c r="I49" s="48">
        <f t="shared" si="4"/>
        <v>16774.515665006136</v>
      </c>
      <c r="J49" s="47"/>
    </row>
    <row r="50" spans="1:27" x14ac:dyDescent="0.4">
      <c r="A50" s="9" t="s">
        <v>11</v>
      </c>
      <c r="B50" s="2">
        <f t="shared" si="0"/>
        <v>7</v>
      </c>
      <c r="C50" s="10">
        <f t="shared" si="1"/>
        <v>370484.91353577544</v>
      </c>
      <c r="D50" s="19">
        <v>-1.0124999999999999E-3</v>
      </c>
      <c r="E50" s="24">
        <f t="shared" si="2"/>
        <v>386213.22339439357</v>
      </c>
      <c r="F50" s="24">
        <f t="shared" si="5"/>
        <v>1093.6157710248044</v>
      </c>
      <c r="G50" s="45">
        <f t="shared" si="3"/>
        <v>0.96059659208335324</v>
      </c>
      <c r="H50" s="24">
        <f t="shared" si="6"/>
        <v>371856.52336639032</v>
      </c>
      <c r="I50" s="48">
        <f t="shared" si="4"/>
        <v>1881313.527439374</v>
      </c>
      <c r="J50" s="47"/>
      <c r="T50" s="26"/>
      <c r="U50" s="26"/>
      <c r="V50" s="26"/>
      <c r="W50" s="49"/>
      <c r="X50" s="49"/>
      <c r="Y50" s="49"/>
      <c r="Z50" s="49"/>
      <c r="AA50" s="49"/>
    </row>
    <row r="51" spans="1:27" x14ac:dyDescent="0.4">
      <c r="A51" s="9" t="s">
        <v>12</v>
      </c>
      <c r="B51" s="2">
        <f t="shared" si="0"/>
        <v>8</v>
      </c>
      <c r="C51" s="10">
        <f t="shared" si="1"/>
        <v>434111.06637412566</v>
      </c>
      <c r="D51" s="19">
        <f>0.04375%+17.13%</f>
        <v>0.17173749999999999</v>
      </c>
      <c r="E51" s="24">
        <f t="shared" si="2"/>
        <v>388803.93583858246</v>
      </c>
      <c r="F51" s="24">
        <f t="shared" si="5"/>
        <v>1093.6157710248044</v>
      </c>
      <c r="G51" s="45">
        <f t="shared" si="3"/>
        <v>1.1137724923827095</v>
      </c>
      <c r="H51" s="24">
        <f t="shared" si="6"/>
        <v>431229.25256052299</v>
      </c>
      <c r="I51" s="48">
        <f t="shared" si="4"/>
        <v>8304850.8562711542</v>
      </c>
      <c r="J51" s="47"/>
      <c r="T51" s="26"/>
      <c r="U51" s="26"/>
      <c r="V51" s="26"/>
      <c r="W51" s="49"/>
      <c r="X51" s="49"/>
      <c r="Y51" s="49"/>
      <c r="Z51" s="49"/>
      <c r="AA51" s="49"/>
    </row>
    <row r="52" spans="1:27" x14ac:dyDescent="0.4">
      <c r="A52" s="9" t="s">
        <v>13</v>
      </c>
      <c r="B52" s="2">
        <f t="shared" si="0"/>
        <v>9</v>
      </c>
      <c r="C52" s="10">
        <v>370470.94336012175</v>
      </c>
      <c r="D52" s="19">
        <v>-4.75E-4</v>
      </c>
      <c r="E52" s="24">
        <f t="shared" si="2"/>
        <v>387335.05774295272</v>
      </c>
      <c r="F52" s="24">
        <f t="shared" si="5"/>
        <v>1093.6157710248044</v>
      </c>
      <c r="G52" s="45">
        <f t="shared" si="3"/>
        <v>0.96055009830822136</v>
      </c>
      <c r="H52" s="24">
        <f t="shared" si="6"/>
        <v>374728.81378237775</v>
      </c>
      <c r="I52" s="48">
        <f t="shared" si="4"/>
        <v>18129460.532722525</v>
      </c>
      <c r="J52" s="47"/>
      <c r="T52" s="26"/>
      <c r="U52" s="26"/>
      <c r="V52" s="26"/>
      <c r="W52" s="49"/>
      <c r="X52" s="49"/>
      <c r="Y52" s="49"/>
      <c r="Z52" s="49"/>
      <c r="AA52" s="49"/>
    </row>
    <row r="53" spans="1:27" x14ac:dyDescent="0.4">
      <c r="A53" s="9" t="s">
        <v>14</v>
      </c>
      <c r="B53" s="2">
        <f t="shared" si="0"/>
        <v>10</v>
      </c>
      <c r="C53" s="10">
        <f t="shared" si="1"/>
        <v>370818.25986952189</v>
      </c>
      <c r="D53" s="19">
        <v>9.3749999999999997E-4</v>
      </c>
      <c r="E53" s="24">
        <f t="shared" si="2"/>
        <v>386995.92067631829</v>
      </c>
      <c r="F53" s="24">
        <f t="shared" si="5"/>
        <v>1093.6157710248044</v>
      </c>
      <c r="G53" s="45">
        <f t="shared" si="3"/>
        <v>0.96048431129627621</v>
      </c>
      <c r="H53" s="24">
        <f t="shared" si="6"/>
        <v>373198.18086014723</v>
      </c>
      <c r="I53" s="48">
        <f t="shared" si="4"/>
        <v>5664023.9216190912</v>
      </c>
      <c r="J53" s="47"/>
      <c r="T53" s="26"/>
      <c r="U53" s="26"/>
      <c r="V53" s="26"/>
      <c r="W53" s="49"/>
      <c r="X53" s="49"/>
      <c r="Y53" s="49"/>
      <c r="Z53" s="49"/>
      <c r="AA53" s="49"/>
    </row>
    <row r="54" spans="1:27" x14ac:dyDescent="0.4">
      <c r="A54" s="9" t="s">
        <v>15</v>
      </c>
      <c r="B54" s="2">
        <f t="shared" si="0"/>
        <v>11</v>
      </c>
      <c r="C54" s="10">
        <f t="shared" si="1"/>
        <v>370646.75642433221</v>
      </c>
      <c r="D54" s="19">
        <v>-4.6250000000000002E-4</v>
      </c>
      <c r="E54" s="24">
        <f t="shared" si="2"/>
        <v>386794.50066835643</v>
      </c>
      <c r="F54" s="24">
        <f t="shared" si="5"/>
        <v>1093.6157710248044</v>
      </c>
      <c r="G54" s="45">
        <f t="shared" si="3"/>
        <v>0.96032067368813623</v>
      </c>
      <c r="H54" s="24">
        <f t="shared" si="6"/>
        <v>372797.48613452609</v>
      </c>
      <c r="I54" s="48">
        <f t="shared" si="4"/>
        <v>4625638.286310629</v>
      </c>
      <c r="J54" s="47"/>
      <c r="T54" s="26"/>
      <c r="U54" s="26"/>
      <c r="V54" s="26"/>
      <c r="W54" s="49"/>
      <c r="X54" s="49"/>
      <c r="Y54" s="49"/>
      <c r="Z54" s="49"/>
      <c r="AA54" s="49"/>
    </row>
    <row r="55" spans="1:27" x14ac:dyDescent="0.4">
      <c r="A55" s="9" t="s">
        <v>16</v>
      </c>
      <c r="B55" s="2">
        <f t="shared" si="0"/>
        <v>12</v>
      </c>
      <c r="C55" s="10">
        <f t="shared" si="1"/>
        <v>420498.74516340491</v>
      </c>
      <c r="D55" s="19">
        <f>0.1%+13.35%</f>
        <v>0.13450000000000001</v>
      </c>
      <c r="E55" s="24">
        <f t="shared" si="2"/>
        <v>381905.2834686836</v>
      </c>
      <c r="F55" s="24">
        <f t="shared" si="5"/>
        <v>1093.6157710248044</v>
      </c>
      <c r="G55" s="45">
        <f t="shared" si="3"/>
        <v>1.1122756163429144</v>
      </c>
      <c r="H55" s="24">
        <f t="shared" si="6"/>
        <v>432019.11421232426</v>
      </c>
      <c r="I55" s="48">
        <f t="shared" si="4"/>
        <v>132718903.02329902</v>
      </c>
      <c r="J55" s="47"/>
      <c r="T55" s="26"/>
      <c r="U55" s="26"/>
      <c r="V55" s="26"/>
      <c r="W55" s="49"/>
      <c r="X55" s="49"/>
      <c r="Y55" s="49"/>
      <c r="Z55" s="49"/>
      <c r="AA55" s="49"/>
    </row>
    <row r="56" spans="1:27" x14ac:dyDescent="0.4">
      <c r="A56" s="9" t="s">
        <v>17</v>
      </c>
      <c r="B56" s="2">
        <f t="shared" si="0"/>
        <v>13</v>
      </c>
      <c r="C56" s="10">
        <v>372353.06583220721</v>
      </c>
      <c r="D56" s="19">
        <v>3.5999999999999999E-3</v>
      </c>
      <c r="E56" s="24">
        <f t="shared" si="2"/>
        <v>385686.63282536366</v>
      </c>
      <c r="F56" s="24">
        <f t="shared" si="5"/>
        <v>1093.6157710248044</v>
      </c>
      <c r="G56" s="45">
        <f t="shared" si="3"/>
        <v>0.96112435992486189</v>
      </c>
      <c r="H56" s="24">
        <f t="shared" si="6"/>
        <v>367889.63031664246</v>
      </c>
      <c r="I56" s="48">
        <f t="shared" si="4"/>
        <v>19922256.601604763</v>
      </c>
      <c r="J56" s="47"/>
      <c r="T56" s="26"/>
      <c r="U56" s="26"/>
      <c r="V56" s="26"/>
      <c r="W56" s="49"/>
      <c r="X56" s="49"/>
      <c r="Y56" s="49"/>
      <c r="Z56" s="49"/>
      <c r="AA56" s="49"/>
    </row>
    <row r="57" spans="1:27" x14ac:dyDescent="0.4">
      <c r="A57" s="9" t="s">
        <v>18</v>
      </c>
      <c r="B57" s="2">
        <f t="shared" si="0"/>
        <v>14</v>
      </c>
      <c r="C57" s="10">
        <f t="shared" si="1"/>
        <v>374051.92669506668</v>
      </c>
      <c r="D57" s="19">
        <v>4.5624999999999997E-3</v>
      </c>
      <c r="E57" s="24">
        <f t="shared" si="2"/>
        <v>388319.23151713586</v>
      </c>
      <c r="F57" s="24">
        <f t="shared" si="5"/>
        <v>1093.6157710248044</v>
      </c>
      <c r="G57" s="45">
        <f t="shared" si="3"/>
        <v>0.96081087906095619</v>
      </c>
      <c r="H57" s="24">
        <f t="shared" si="6"/>
        <v>371496.36069610465</v>
      </c>
      <c r="I57" s="48">
        <f t="shared" si="4"/>
        <v>6530917.5750508113</v>
      </c>
      <c r="J57" s="47"/>
      <c r="X57" s="49"/>
      <c r="Y57" s="49"/>
      <c r="Z57" s="49"/>
      <c r="AA57" s="49"/>
    </row>
    <row r="58" spans="1:27" x14ac:dyDescent="0.4">
      <c r="A58" s="9" t="s">
        <v>19</v>
      </c>
      <c r="B58" s="2">
        <f t="shared" si="0"/>
        <v>15</v>
      </c>
      <c r="C58" s="10">
        <f t="shared" si="1"/>
        <v>375337.73019308096</v>
      </c>
      <c r="D58" s="19">
        <v>3.4375E-3</v>
      </c>
      <c r="E58" s="24">
        <f t="shared" si="2"/>
        <v>390241.94164793583</v>
      </c>
      <c r="F58" s="24">
        <f t="shared" si="5"/>
        <v>1093.6157710248044</v>
      </c>
      <c r="G58" s="45">
        <f t="shared" si="3"/>
        <v>0.9604957085002831</v>
      </c>
      <c r="H58" s="24">
        <f t="shared" si="6"/>
        <v>373961.20785058173</v>
      </c>
      <c r="I58" s="48">
        <f t="shared" si="4"/>
        <v>1894813.7593995652</v>
      </c>
      <c r="J58" s="47"/>
      <c r="X58" s="49"/>
      <c r="Y58" s="49"/>
      <c r="Z58" s="49"/>
      <c r="AA58" s="49"/>
    </row>
    <row r="59" spans="1:27" x14ac:dyDescent="0.4">
      <c r="A59" s="9" t="s">
        <v>20</v>
      </c>
      <c r="B59" s="2">
        <f t="shared" si="0"/>
        <v>16</v>
      </c>
      <c r="C59" s="10">
        <f t="shared" si="1"/>
        <v>437765.77816744515</v>
      </c>
      <c r="D59" s="19">
        <f>0.5025%+16.13%</f>
        <v>0.166325</v>
      </c>
      <c r="E59" s="24">
        <f t="shared" si="2"/>
        <v>392631.86625637137</v>
      </c>
      <c r="F59" s="24">
        <f t="shared" si="5"/>
        <v>1093.6157710248044</v>
      </c>
      <c r="G59" s="45">
        <f t="shared" si="3"/>
        <v>1.112590661995875</v>
      </c>
      <c r="H59" s="24">
        <f t="shared" si="6"/>
        <v>435272.9983250724</v>
      </c>
      <c r="I59" s="48">
        <f t="shared" si="4"/>
        <v>6213951.3425399167</v>
      </c>
      <c r="J59" s="47"/>
      <c r="X59" s="49"/>
      <c r="Y59" s="49"/>
      <c r="Z59" s="49"/>
      <c r="AA59" s="49"/>
    </row>
    <row r="60" spans="1:27" x14ac:dyDescent="0.4">
      <c r="A60" s="9" t="s">
        <v>21</v>
      </c>
      <c r="B60" s="2">
        <f t="shared" si="0"/>
        <v>17</v>
      </c>
      <c r="C60" s="10">
        <v>379430.56153068191</v>
      </c>
      <c r="D60" s="19">
        <v>5.8500000000000002E-3</v>
      </c>
      <c r="E60" s="24">
        <f t="shared" si="2"/>
        <v>394334.1556398269</v>
      </c>
      <c r="F60" s="24">
        <f t="shared" si="5"/>
        <v>1093.6157710248044</v>
      </c>
      <c r="G60" s="45">
        <f t="shared" si="3"/>
        <v>0.96125163337026709</v>
      </c>
      <c r="H60" s="24">
        <f t="shared" si="6"/>
        <v>378419.15189968882</v>
      </c>
      <c r="I60" s="48">
        <f t="shared" si="4"/>
        <v>1022949.4416655786</v>
      </c>
      <c r="J60" s="47"/>
    </row>
    <row r="61" spans="1:27" x14ac:dyDescent="0.4">
      <c r="A61" s="9" t="s">
        <v>22</v>
      </c>
      <c r="B61" s="2">
        <f t="shared" si="0"/>
        <v>18</v>
      </c>
      <c r="C61" s="10">
        <f t="shared" si="1"/>
        <v>379890.6210865379</v>
      </c>
      <c r="D61" s="19">
        <v>1.2125E-3</v>
      </c>
      <c r="E61" s="24">
        <f t="shared" si="2"/>
        <v>395403.27975801693</v>
      </c>
      <c r="F61" s="24">
        <f t="shared" si="5"/>
        <v>1093.6157710248044</v>
      </c>
      <c r="G61" s="45">
        <f t="shared" si="3"/>
        <v>0.96080577337760609</v>
      </c>
      <c r="H61" s="24">
        <f t="shared" si="6"/>
        <v>379931.30465437524</v>
      </c>
      <c r="I61" s="48">
        <f t="shared" si="4"/>
        <v>1655.1526919759619</v>
      </c>
      <c r="J61" s="47"/>
    </row>
    <row r="62" spans="1:27" x14ac:dyDescent="0.4">
      <c r="A62" s="9" t="s">
        <v>23</v>
      </c>
      <c r="B62" s="2">
        <f t="shared" si="0"/>
        <v>19</v>
      </c>
      <c r="C62" s="10">
        <f t="shared" si="1"/>
        <v>381609.62614695443</v>
      </c>
      <c r="D62" s="19">
        <v>4.5250000000000004E-3</v>
      </c>
      <c r="E62" s="24">
        <f t="shared" si="2"/>
        <v>396964.23944938375</v>
      </c>
      <c r="F62" s="24">
        <f t="shared" si="5"/>
        <v>1093.6157710248044</v>
      </c>
      <c r="G62" s="45">
        <f t="shared" si="3"/>
        <v>0.96059271900822307</v>
      </c>
      <c r="H62" s="24">
        <f t="shared" si="6"/>
        <v>380833.56658932962</v>
      </c>
      <c r="I62" s="48">
        <f t="shared" si="4"/>
        <v>602268.43698080268</v>
      </c>
      <c r="J62" s="47"/>
    </row>
    <row r="63" spans="1:27" x14ac:dyDescent="0.4">
      <c r="A63" s="9" t="s">
        <v>24</v>
      </c>
      <c r="B63" s="2">
        <f t="shared" si="0"/>
        <v>20</v>
      </c>
      <c r="C63" s="10">
        <f t="shared" si="1"/>
        <v>449545.67984176596</v>
      </c>
      <c r="D63" s="19">
        <f>0.4625%+17.34%</f>
        <v>0.17802499999999999</v>
      </c>
      <c r="E63" s="24">
        <f t="shared" si="2"/>
        <v>401525.56058255094</v>
      </c>
      <c r="F63" s="24">
        <f t="shared" si="5"/>
        <v>1093.6157710248044</v>
      </c>
      <c r="G63" s="45">
        <f t="shared" si="3"/>
        <v>1.1134149947205338</v>
      </c>
      <c r="H63" s="24">
        <f t="shared" si="6"/>
        <v>442875.45265233249</v>
      </c>
      <c r="I63" s="48">
        <f t="shared" si="4"/>
        <v>44491930.75865753</v>
      </c>
      <c r="J63" s="47"/>
    </row>
    <row r="64" spans="1:27" x14ac:dyDescent="0.4">
      <c r="A64" s="9" t="s">
        <v>25</v>
      </c>
      <c r="B64" s="2">
        <f t="shared" si="0"/>
        <v>21</v>
      </c>
      <c r="C64" s="10">
        <v>384855.35494708887</v>
      </c>
      <c r="D64" s="19">
        <v>3.8625E-3</v>
      </c>
      <c r="E64" s="24">
        <f t="shared" si="2"/>
        <v>401317.64815549663</v>
      </c>
      <c r="F64" s="24">
        <f t="shared" si="5"/>
        <v>1093.6157710248044</v>
      </c>
      <c r="G64" s="45">
        <f t="shared" si="3"/>
        <v>0.96098418463317814</v>
      </c>
      <c r="H64" s="24">
        <f t="shared" si="6"/>
        <v>387018.34089606628</v>
      </c>
      <c r="I64" s="48">
        <f t="shared" si="4"/>
        <v>4678508.2154737059</v>
      </c>
      <c r="J64" s="47"/>
    </row>
    <row r="65" spans="1:10" x14ac:dyDescent="0.4">
      <c r="A65" s="9" t="s">
        <v>26</v>
      </c>
      <c r="B65" s="2">
        <f t="shared" si="0"/>
        <v>22</v>
      </c>
      <c r="C65" s="10">
        <f t="shared" si="1"/>
        <v>385687.604652162</v>
      </c>
      <c r="D65" s="19">
        <v>2.1624999999999999E-3</v>
      </c>
      <c r="E65" s="24">
        <f t="shared" si="2"/>
        <v>401838.47796938638</v>
      </c>
      <c r="F65" s="24">
        <f t="shared" si="5"/>
        <v>1093.6157710248044</v>
      </c>
      <c r="G65" s="45">
        <f t="shared" si="3"/>
        <v>0.9606882796768349</v>
      </c>
      <c r="H65" s="24">
        <f t="shared" si="6"/>
        <v>386639.06565278134</v>
      </c>
      <c r="I65" s="48">
        <f t="shared" si="4"/>
        <v>905278.0356995553</v>
      </c>
      <c r="J65" s="47"/>
    </row>
    <row r="66" spans="1:10" x14ac:dyDescent="0.4">
      <c r="A66" s="9" t="s">
        <v>27</v>
      </c>
      <c r="B66" s="2">
        <f t="shared" si="0"/>
        <v>23</v>
      </c>
      <c r="C66" s="10">
        <f t="shared" si="1"/>
        <v>387563.01062978315</v>
      </c>
      <c r="D66" s="19">
        <v>4.8624999999999996E-3</v>
      </c>
      <c r="E66" s="24">
        <f t="shared" si="2"/>
        <v>403238.80902512942</v>
      </c>
      <c r="F66" s="24">
        <f t="shared" si="5"/>
        <v>1093.6157710248044</v>
      </c>
      <c r="G66" s="45">
        <f t="shared" si="3"/>
        <v>0.96065540211647438</v>
      </c>
      <c r="H66" s="24">
        <f t="shared" si="6"/>
        <v>387053.63550177775</v>
      </c>
      <c r="I66" s="48">
        <f t="shared" si="4"/>
        <v>259463.02103051604</v>
      </c>
      <c r="J66" s="47"/>
    </row>
    <row r="67" spans="1:10" x14ac:dyDescent="0.4">
      <c r="A67" s="9" t="s">
        <v>28</v>
      </c>
      <c r="B67" s="2">
        <f t="shared" si="0"/>
        <v>24</v>
      </c>
      <c r="C67" s="10">
        <f t="shared" si="1"/>
        <v>444699.48747187899</v>
      </c>
      <c r="D67" s="19">
        <f>0.1925%+14.55%</f>
        <v>0.14742500000000003</v>
      </c>
      <c r="E67" s="24">
        <f t="shared" si="2"/>
        <v>401480.25249065243</v>
      </c>
      <c r="F67" s="24">
        <f t="shared" si="5"/>
        <v>1093.6157710248044</v>
      </c>
      <c r="G67" s="45">
        <f t="shared" si="3"/>
        <v>1.11273640578639</v>
      </c>
      <c r="H67" s="24">
        <f t="shared" si="6"/>
        <v>450189.78461975069</v>
      </c>
      <c r="I67" s="48">
        <f t="shared" si="4"/>
        <v>30143362.771928053</v>
      </c>
      <c r="J67" s="47"/>
    </row>
    <row r="68" spans="1:10" x14ac:dyDescent="0.4">
      <c r="A68" s="9" t="s">
        <v>29</v>
      </c>
      <c r="B68" s="2">
        <f t="shared" si="0"/>
        <v>25</v>
      </c>
      <c r="C68" s="10">
        <v>389896.28274652117</v>
      </c>
      <c r="D68" s="19">
        <v>4.0875E-3</v>
      </c>
      <c r="E68" s="24">
        <f t="shared" si="2"/>
        <v>404397.10583714431</v>
      </c>
      <c r="F68" s="24">
        <f t="shared" si="5"/>
        <v>1093.6157710248044</v>
      </c>
      <c r="G68" s="45">
        <f t="shared" si="3"/>
        <v>0.96135588210037248</v>
      </c>
      <c r="H68" s="24">
        <f t="shared" si="6"/>
        <v>386867.12054607237</v>
      </c>
      <c r="I68" s="48">
        <f t="shared" si="4"/>
        <v>9175823.6366278268</v>
      </c>
      <c r="J68" s="47"/>
    </row>
    <row r="69" spans="1:10" x14ac:dyDescent="0.4">
      <c r="A69" s="9" t="s">
        <v>30</v>
      </c>
      <c r="B69" s="2">
        <f t="shared" si="0"/>
        <v>26</v>
      </c>
      <c r="C69" s="10">
        <f t="shared" si="1"/>
        <v>392318.5134030839</v>
      </c>
      <c r="D69" s="19">
        <v>6.2125000000000001E-3</v>
      </c>
      <c r="E69" s="24">
        <f t="shared" si="2"/>
        <v>407157.47859369067</v>
      </c>
      <c r="F69" s="24">
        <f t="shared" si="5"/>
        <v>1093.6157710248044</v>
      </c>
      <c r="G69" s="45">
        <f t="shared" si="3"/>
        <v>0.96102566834941849</v>
      </c>
      <c r="H69" s="24">
        <f t="shared" si="6"/>
        <v>389550.18376667035</v>
      </c>
      <c r="I69" s="48">
        <f t="shared" si="4"/>
        <v>7663648.9758455548</v>
      </c>
      <c r="J69" s="47"/>
    </row>
    <row r="70" spans="1:10" x14ac:dyDescent="0.4">
      <c r="A70" s="9" t="s">
        <v>31</v>
      </c>
      <c r="B70" s="2">
        <f t="shared" si="0"/>
        <v>27</v>
      </c>
      <c r="C70" s="10">
        <f t="shared" si="1"/>
        <v>392931.51108027616</v>
      </c>
      <c r="D70" s="19">
        <v>1.5625000000000001E-3</v>
      </c>
      <c r="E70" s="24">
        <f t="shared" si="2"/>
        <v>408698.39029215887</v>
      </c>
      <c r="F70" s="24">
        <f t="shared" si="5"/>
        <v>1093.6157710248044</v>
      </c>
      <c r="G70" s="45">
        <f t="shared" si="3"/>
        <v>0.96074560029835832</v>
      </c>
      <c r="H70" s="24">
        <f t="shared" si="6"/>
        <v>392188.61922142643</v>
      </c>
      <c r="I70" s="48">
        <f t="shared" si="4"/>
        <v>551888.31394521112</v>
      </c>
      <c r="J70" s="47"/>
    </row>
    <row r="71" spans="1:10" x14ac:dyDescent="0.4">
      <c r="A71" s="9" t="s">
        <v>32</v>
      </c>
      <c r="B71" s="2">
        <f t="shared" si="0"/>
        <v>28</v>
      </c>
      <c r="C71" s="10">
        <f t="shared" si="1"/>
        <v>453354.55419664562</v>
      </c>
      <c r="D71" s="19">
        <f>0.3675%+15.01%</f>
        <v>0.15377500000000002</v>
      </c>
      <c r="E71" s="24">
        <f t="shared" si="2"/>
        <v>408421.8232718677</v>
      </c>
      <c r="F71" s="24">
        <f t="shared" si="5"/>
        <v>1093.6157710248044</v>
      </c>
      <c r="G71" s="45">
        <f t="shared" si="3"/>
        <v>1.1124161477741952</v>
      </c>
      <c r="H71" s="24">
        <f t="shared" si="6"/>
        <v>455990.4839467415</v>
      </c>
      <c r="I71" s="48">
        <f t="shared" si="4"/>
        <v>6948125.6474405192</v>
      </c>
      <c r="J71" s="47"/>
    </row>
    <row r="72" spans="1:10" x14ac:dyDescent="0.4">
      <c r="A72" s="9" t="s">
        <v>33</v>
      </c>
      <c r="B72" s="2">
        <f t="shared" si="0"/>
        <v>29</v>
      </c>
      <c r="C72" s="10">
        <v>395918.52866177162</v>
      </c>
      <c r="D72" s="19">
        <v>3.9125000000000002E-3</v>
      </c>
      <c r="E72" s="24">
        <f t="shared" si="2"/>
        <v>410856.21487489308</v>
      </c>
      <c r="F72" s="24">
        <f t="shared" si="5"/>
        <v>1093.6157710248044</v>
      </c>
      <c r="G72" s="45">
        <f t="shared" si="3"/>
        <v>0.96162502853904974</v>
      </c>
      <c r="H72" s="24">
        <f t="shared" si="6"/>
        <v>393690.0761348012</v>
      </c>
      <c r="I72" s="48">
        <f t="shared" si="4"/>
        <v>4966000.6649608379</v>
      </c>
      <c r="J72" s="47"/>
    </row>
    <row r="73" spans="1:10" x14ac:dyDescent="0.4">
      <c r="A73" s="9" t="s">
        <v>34</v>
      </c>
      <c r="B73" s="2">
        <f t="shared" si="0"/>
        <v>30</v>
      </c>
      <c r="C73" s="10">
        <f t="shared" si="1"/>
        <v>395473.12031702709</v>
      </c>
      <c r="D73" s="19">
        <v>-1.1249999999999999E-3</v>
      </c>
      <c r="E73" s="24">
        <f t="shared" si="2"/>
        <v>411696.29873612407</v>
      </c>
      <c r="F73" s="24">
        <f t="shared" si="5"/>
        <v>1093.6157710248044</v>
      </c>
      <c r="G73" s="45">
        <f t="shared" si="3"/>
        <v>0.96097489582112183</v>
      </c>
      <c r="H73" s="24">
        <f t="shared" si="6"/>
        <v>395894.36132292298</v>
      </c>
      <c r="I73" s="48">
        <f t="shared" si="4"/>
        <v>177443.98504818307</v>
      </c>
      <c r="J73" s="47"/>
    </row>
    <row r="74" spans="1:10" x14ac:dyDescent="0.4">
      <c r="A74" s="9" t="s">
        <v>35</v>
      </c>
      <c r="B74" s="2">
        <f t="shared" si="0"/>
        <v>31</v>
      </c>
      <c r="C74" s="10">
        <f t="shared" si="1"/>
        <v>395166.62864878139</v>
      </c>
      <c r="D74" s="19">
        <v>-7.7499999999999997E-4</v>
      </c>
      <c r="E74" s="24">
        <f t="shared" si="2"/>
        <v>411935.33311874722</v>
      </c>
      <c r="F74" s="24">
        <f t="shared" si="5"/>
        <v>1093.6157710248044</v>
      </c>
      <c r="G74" s="45">
        <f t="shared" si="3"/>
        <v>0.96057461021361479</v>
      </c>
      <c r="H74" s="24">
        <f t="shared" si="6"/>
        <v>396586.09421027871</v>
      </c>
      <c r="I74" s="48">
        <f t="shared" si="4"/>
        <v>2014882.4802768913</v>
      </c>
      <c r="J74" s="47"/>
    </row>
    <row r="75" spans="1:10" x14ac:dyDescent="0.4">
      <c r="A75" s="9" t="s">
        <v>36</v>
      </c>
      <c r="B75" s="2">
        <f t="shared" si="0"/>
        <v>32</v>
      </c>
      <c r="C75" s="10">
        <f t="shared" si="1"/>
        <v>452139.77733421943</v>
      </c>
      <c r="D75" s="19">
        <f>0.3375%+14.08%</f>
        <v>0.144175</v>
      </c>
      <c r="E75" s="24">
        <f t="shared" si="2"/>
        <v>409222.69049851864</v>
      </c>
      <c r="F75" s="24">
        <f t="shared" si="5"/>
        <v>1093.6157710248044</v>
      </c>
      <c r="G75" s="45">
        <f t="shared" si="3"/>
        <v>1.1115284932254017</v>
      </c>
      <c r="H75" s="24">
        <f t="shared" si="6"/>
        <v>459460.07224318513</v>
      </c>
      <c r="I75" s="48">
        <f t="shared" si="4"/>
        <v>53586717.554229222</v>
      </c>
      <c r="J75" s="47"/>
    </row>
    <row r="76" spans="1:10" x14ac:dyDescent="0.4">
      <c r="A76" s="9" t="s">
        <v>37</v>
      </c>
      <c r="B76" s="2">
        <f t="shared" si="0"/>
        <v>33</v>
      </c>
      <c r="C76" s="10">
        <v>398373.78001366777</v>
      </c>
      <c r="D76" s="19">
        <v>4.725E-3</v>
      </c>
      <c r="E76" s="24">
        <f t="shared" si="2"/>
        <v>412603.99820665235</v>
      </c>
      <c r="F76" s="24">
        <f t="shared" si="5"/>
        <v>1093.6157710248044</v>
      </c>
      <c r="G76" s="45">
        <f t="shared" si="3"/>
        <v>0.96208244101443507</v>
      </c>
      <c r="H76" s="24">
        <f t="shared" si="6"/>
        <v>394570.42972648714</v>
      </c>
      <c r="I76" s="48">
        <f t="shared" si="4"/>
        <v>14465473.406996956</v>
      </c>
      <c r="J76" s="47"/>
    </row>
    <row r="77" spans="1:10" x14ac:dyDescent="0.4">
      <c r="A77" s="9" t="s">
        <v>38</v>
      </c>
      <c r="B77" s="2">
        <f t="shared" si="0"/>
        <v>34</v>
      </c>
      <c r="C77" s="10">
        <f t="shared" si="1"/>
        <v>399125.71052344359</v>
      </c>
      <c r="D77" s="19">
        <v>1.8875000000000001E-3</v>
      </c>
      <c r="E77" s="24">
        <f t="shared" si="2"/>
        <v>414644.21678734676</v>
      </c>
      <c r="F77" s="24">
        <f t="shared" si="5"/>
        <v>1093.6157710248044</v>
      </c>
      <c r="G77" s="45">
        <f t="shared" si="3"/>
        <v>0.9611631056746246</v>
      </c>
      <c r="H77" s="24">
        <f t="shared" si="6"/>
        <v>397553.02149364498</v>
      </c>
      <c r="I77" s="48">
        <f t="shared" si="4"/>
        <v>2473350.7844488937</v>
      </c>
      <c r="J77" s="47"/>
    </row>
    <row r="78" spans="1:10" x14ac:dyDescent="0.4">
      <c r="A78" s="9" t="s">
        <v>39</v>
      </c>
      <c r="B78" s="2">
        <f t="shared" si="0"/>
        <v>35</v>
      </c>
      <c r="C78" s="10">
        <f t="shared" si="1"/>
        <v>399609.65044745331</v>
      </c>
      <c r="D78" s="19">
        <v>1.2125E-3</v>
      </c>
      <c r="E78" s="24">
        <f t="shared" si="2"/>
        <v>415895.86363442172</v>
      </c>
      <c r="F78" s="24">
        <f t="shared" si="5"/>
        <v>1093.6157710248044</v>
      </c>
      <c r="G78" s="45">
        <f t="shared" si="3"/>
        <v>0.96060592339090878</v>
      </c>
      <c r="H78" s="24">
        <f t="shared" si="6"/>
        <v>399347.20646081079</v>
      </c>
      <c r="I78" s="48">
        <f t="shared" si="4"/>
        <v>68876.846124821139</v>
      </c>
      <c r="J78" s="47"/>
    </row>
    <row r="79" spans="1:10" x14ac:dyDescent="0.4">
      <c r="A79" s="9" t="s">
        <v>40</v>
      </c>
      <c r="B79" s="2">
        <f t="shared" si="0"/>
        <v>36</v>
      </c>
      <c r="C79" s="10">
        <f t="shared" si="1"/>
        <v>469226.6466760303</v>
      </c>
      <c r="D79" s="19">
        <f>0.55125%+16.87%</f>
        <v>0.17421250000000002</v>
      </c>
      <c r="E79" s="24">
        <f t="shared" si="2"/>
        <v>419971.72682375798</v>
      </c>
      <c r="F79" s="24">
        <f t="shared" si="5"/>
        <v>1093.6157710248044</v>
      </c>
      <c r="G79" s="45">
        <f t="shared" si="3"/>
        <v>1.1122056392837776</v>
      </c>
      <c r="H79" s="24">
        <f t="shared" si="6"/>
        <v>463495.6877343806</v>
      </c>
      <c r="I79" s="48">
        <f t="shared" si="4"/>
        <v>32843890.390874691</v>
      </c>
      <c r="J79" s="47"/>
    </row>
    <row r="80" spans="1:10" x14ac:dyDescent="0.4">
      <c r="A80" s="9" t="s">
        <v>41</v>
      </c>
      <c r="B80" s="2">
        <f t="shared" si="0"/>
        <v>37</v>
      </c>
      <c r="C80" s="10">
        <v>404102.82988782454</v>
      </c>
      <c r="D80" s="19">
        <v>5.7000000000000002E-3</v>
      </c>
      <c r="E80" s="24">
        <f t="shared" ref="E80:E107" si="7">$B$5*C80/G76+(1-$B$5)*(E79+F79)</f>
        <v>420466.09297392901</v>
      </c>
      <c r="F80" s="24">
        <f t="shared" si="5"/>
        <v>1093.6157710248044</v>
      </c>
      <c r="G80" s="45">
        <f t="shared" ref="G80:G107" si="8">$B$7*C80/E80+(1-$B$7)*G76</f>
        <v>0.96196480854492761</v>
      </c>
      <c r="H80" s="24">
        <f t="shared" si="6"/>
        <v>405099.572630168</v>
      </c>
      <c r="I80" s="48">
        <f t="shared" ref="I80:I107" si="9">POWER(C80-H80,2)</f>
        <v>993496.09441435407</v>
      </c>
      <c r="J80" s="47"/>
    </row>
    <row r="81" spans="1:10" x14ac:dyDescent="0.4">
      <c r="A81" s="9" t="s">
        <v>42</v>
      </c>
      <c r="B81" s="2">
        <f t="shared" si="0"/>
        <v>38</v>
      </c>
      <c r="C81" s="10">
        <f t="shared" si="1"/>
        <v>405345.44608972955</v>
      </c>
      <c r="D81" s="19">
        <v>3.075E-3</v>
      </c>
      <c r="E81" s="24">
        <f t="shared" si="7"/>
        <v>421654.67443111149</v>
      </c>
      <c r="F81" s="24">
        <f t="shared" si="5"/>
        <v>1093.6157710248044</v>
      </c>
      <c r="G81" s="45">
        <f t="shared" si="8"/>
        <v>0.96118167709072988</v>
      </c>
      <c r="H81" s="24">
        <f t="shared" si="6"/>
        <v>405187.63888459001</v>
      </c>
      <c r="I81" s="48">
        <f t="shared" si="9"/>
        <v>24903.113993953786</v>
      </c>
      <c r="J81" s="47"/>
    </row>
    <row r="82" spans="1:10" x14ac:dyDescent="0.4">
      <c r="A82" s="9" t="s">
        <v>43</v>
      </c>
      <c r="B82" s="2">
        <f t="shared" si="0"/>
        <v>39</v>
      </c>
      <c r="C82" s="10">
        <f t="shared" si="1"/>
        <v>405274.51063666382</v>
      </c>
      <c r="D82" s="19">
        <v>-1.75E-4</v>
      </c>
      <c r="E82" s="24">
        <f t="shared" si="7"/>
        <v>422254.54133244918</v>
      </c>
      <c r="F82" s="24">
        <f t="shared" si="5"/>
        <v>1093.6157710248044</v>
      </c>
      <c r="G82" s="45">
        <f t="shared" si="8"/>
        <v>0.96050955931010207</v>
      </c>
      <c r="H82" s="24">
        <f t="shared" si="6"/>
        <v>406094.51167155098</v>
      </c>
      <c r="I82" s="48">
        <f t="shared" si="9"/>
        <v>672401.69721601065</v>
      </c>
      <c r="J82" s="47"/>
    </row>
    <row r="83" spans="1:10" x14ac:dyDescent="0.4">
      <c r="A83" s="9" t="s">
        <v>44</v>
      </c>
      <c r="B83" s="2">
        <f t="shared" si="0"/>
        <v>40</v>
      </c>
      <c r="C83" s="10">
        <f t="shared" si="1"/>
        <v>469981.65219119017</v>
      </c>
      <c r="D83" s="19">
        <f>0.42625%+15.54%</f>
        <v>0.15966249999999998</v>
      </c>
      <c r="E83" s="24">
        <f t="shared" si="7"/>
        <v>422896.45775301172</v>
      </c>
      <c r="F83" s="24">
        <f t="shared" si="5"/>
        <v>1093.6157710248044</v>
      </c>
      <c r="G83" s="45">
        <f t="shared" si="8"/>
        <v>1.1121037241570428</v>
      </c>
      <c r="H83" s="24">
        <f t="shared" si="6"/>
        <v>470850.20771087834</v>
      </c>
      <c r="I83" s="48">
        <f t="shared" si="9"/>
        <v>754388.69078079751</v>
      </c>
      <c r="J83" s="47"/>
    </row>
    <row r="84" spans="1:10" x14ac:dyDescent="0.4">
      <c r="A84" s="9" t="s">
        <v>45</v>
      </c>
      <c r="B84" s="2">
        <f t="shared" si="0"/>
        <v>41</v>
      </c>
      <c r="C84" s="10">
        <v>408273.87446712219</v>
      </c>
      <c r="D84" s="19">
        <v>3.1250000000000002E-3</v>
      </c>
      <c r="E84" s="24">
        <f t="shared" si="7"/>
        <v>424236.80608972535</v>
      </c>
      <c r="F84" s="24">
        <f t="shared" si="5"/>
        <v>1093.6157710248044</v>
      </c>
      <c r="G84" s="45">
        <f t="shared" si="8"/>
        <v>0.96201280569515391</v>
      </c>
      <c r="H84" s="24">
        <f t="shared" si="6"/>
        <v>407863.52990249958</v>
      </c>
      <c r="I84" s="48">
        <f t="shared" si="9"/>
        <v>168382.66171532538</v>
      </c>
      <c r="J84" s="47"/>
    </row>
    <row r="85" spans="1:10" x14ac:dyDescent="0.4">
      <c r="A85" s="9" t="s">
        <v>46</v>
      </c>
      <c r="B85" s="2">
        <f t="shared" si="0"/>
        <v>42</v>
      </c>
      <c r="C85" s="10">
        <f t="shared" si="1"/>
        <v>409825.31519009726</v>
      </c>
      <c r="D85" s="19">
        <v>3.8E-3</v>
      </c>
      <c r="E85" s="24">
        <f t="shared" si="7"/>
        <v>425935.50713562523</v>
      </c>
      <c r="F85" s="24">
        <f t="shared" si="5"/>
        <v>1093.6157710248044</v>
      </c>
      <c r="G85" s="45">
        <f t="shared" si="8"/>
        <v>0.96129882009544509</v>
      </c>
      <c r="H85" s="24">
        <f t="shared" si="6"/>
        <v>408819.80820182344</v>
      </c>
      <c r="I85" s="48">
        <f t="shared" si="9"/>
        <v>1011044.3034674822</v>
      </c>
      <c r="J85" s="47"/>
    </row>
    <row r="86" spans="1:10" x14ac:dyDescent="0.4">
      <c r="A86" s="9" t="s">
        <v>47</v>
      </c>
      <c r="B86" s="2">
        <f t="shared" si="0"/>
        <v>43</v>
      </c>
      <c r="C86" s="10">
        <f t="shared" si="1"/>
        <v>411444.12518509809</v>
      </c>
      <c r="D86" s="19">
        <v>3.9500000000000004E-3</v>
      </c>
      <c r="E86" s="24">
        <f t="shared" si="7"/>
        <v>427799.06838470075</v>
      </c>
      <c r="F86" s="24">
        <f t="shared" si="5"/>
        <v>1093.6157710248044</v>
      </c>
      <c r="G86" s="45">
        <f t="shared" si="8"/>
        <v>0.96065786573544665</v>
      </c>
      <c r="H86" s="24">
        <f t="shared" si="6"/>
        <v>410165.5546556458</v>
      </c>
      <c r="I86" s="48">
        <f t="shared" si="9"/>
        <v>1634742.5987839149</v>
      </c>
      <c r="J86" s="47"/>
    </row>
    <row r="87" spans="1:10" x14ac:dyDescent="0.4">
      <c r="A87" s="9" t="s">
        <v>48</v>
      </c>
      <c r="B87" s="2">
        <f t="shared" si="0"/>
        <v>44</v>
      </c>
      <c r="C87" s="10">
        <f t="shared" si="1"/>
        <v>477897.4944540562</v>
      </c>
      <c r="D87" s="19">
        <f>0.48125%+15.67%</f>
        <v>0.1615125</v>
      </c>
      <c r="E87" s="24">
        <f t="shared" si="7"/>
        <v>429373.44036481029</v>
      </c>
      <c r="F87" s="24">
        <f t="shared" si="5"/>
        <v>1093.6157710248044</v>
      </c>
      <c r="G87" s="45">
        <f t="shared" si="8"/>
        <v>1.1122105492200525</v>
      </c>
      <c r="H87" s="24">
        <f t="shared" si="6"/>
        <v>476973.15131329268</v>
      </c>
      <c r="I87" s="48">
        <f t="shared" si="9"/>
        <v>854410.24187657167</v>
      </c>
      <c r="J87" s="47"/>
    </row>
    <row r="88" spans="1:10" x14ac:dyDescent="0.4">
      <c r="A88" s="9" t="s">
        <v>49</v>
      </c>
      <c r="B88" s="2">
        <f t="shared" si="0"/>
        <v>45</v>
      </c>
      <c r="C88" s="10">
        <v>415253.60212271754</v>
      </c>
      <c r="D88" s="19">
        <v>4.4250000000000001E-3</v>
      </c>
      <c r="E88" s="24">
        <f t="shared" si="7"/>
        <v>431151.75025363913</v>
      </c>
      <c r="F88" s="24">
        <f t="shared" si="5"/>
        <v>1093.6157710248044</v>
      </c>
      <c r="G88" s="45">
        <f t="shared" si="8"/>
        <v>0.96214387030348958</v>
      </c>
      <c r="H88" s="24">
        <f t="shared" si="6"/>
        <v>414114.82043256803</v>
      </c>
      <c r="I88" s="48">
        <f t="shared" si="9"/>
        <v>1296823.7378197741</v>
      </c>
      <c r="J88" s="47"/>
    </row>
    <row r="89" spans="1:10" x14ac:dyDescent="0.4">
      <c r="A89" s="9" t="s">
        <v>50</v>
      </c>
      <c r="B89" s="2">
        <f t="shared" si="0"/>
        <v>46</v>
      </c>
      <c r="C89" s="10">
        <f t="shared" si="1"/>
        <v>414734.53512006416</v>
      </c>
      <c r="D89" s="19">
        <v>-1.25E-3</v>
      </c>
      <c r="E89" s="24">
        <f t="shared" si="7"/>
        <v>431774.58233110997</v>
      </c>
      <c r="F89" s="24">
        <f t="shared" si="5"/>
        <v>1093.6157710248044</v>
      </c>
      <c r="G89" s="45">
        <f t="shared" si="8"/>
        <v>0.96120889914557739</v>
      </c>
      <c r="H89" s="24">
        <f t="shared" si="6"/>
        <v>415516.9603512332</v>
      </c>
      <c r="I89" s="48">
        <f t="shared" si="9"/>
        <v>612189.24236991967</v>
      </c>
      <c r="J89" s="47"/>
    </row>
    <row r="90" spans="1:10" x14ac:dyDescent="0.4">
      <c r="A90" s="9" t="s">
        <v>51</v>
      </c>
      <c r="B90" s="2">
        <f t="shared" si="0"/>
        <v>47</v>
      </c>
      <c r="C90" s="10">
        <f t="shared" si="1"/>
        <v>415413.66292132327</v>
      </c>
      <c r="D90" s="19">
        <v>1.6375000000000001E-3</v>
      </c>
      <c r="E90" s="24">
        <f t="shared" si="7"/>
        <v>432612.56087743875</v>
      </c>
      <c r="F90" s="24">
        <f t="shared" si="5"/>
        <v>1093.6157710248044</v>
      </c>
      <c r="G90" s="45">
        <f t="shared" si="8"/>
        <v>0.96060916541155839</v>
      </c>
      <c r="H90" s="24">
        <f t="shared" si="6"/>
        <v>415838.23933354527</v>
      </c>
      <c r="I90" s="48">
        <f t="shared" si="9"/>
        <v>180265.12981530474</v>
      </c>
      <c r="J90" s="47"/>
    </row>
    <row r="91" spans="1:10" x14ac:dyDescent="0.4">
      <c r="A91" s="9" t="s">
        <v>52</v>
      </c>
      <c r="B91" s="2">
        <f t="shared" si="0"/>
        <v>48</v>
      </c>
      <c r="C91" s="10">
        <f t="shared" si="1"/>
        <v>476370.42528424092</v>
      </c>
      <c r="D91" s="19">
        <f>-0.10625%+14.78%</f>
        <v>0.14673749999999999</v>
      </c>
      <c r="E91" s="24">
        <f t="shared" si="7"/>
        <v>430584.71856849262</v>
      </c>
      <c r="F91" s="24">
        <f t="shared" si="5"/>
        <v>1093.6157710248044</v>
      </c>
      <c r="G91" s="45">
        <f t="shared" si="8"/>
        <v>1.1115188392400752</v>
      </c>
      <c r="H91" s="24">
        <f t="shared" si="6"/>
        <v>482372.58493031672</v>
      </c>
      <c r="I91" s="48">
        <f t="shared" si="9"/>
        <v>36025920.416980788</v>
      </c>
      <c r="J91" s="47"/>
    </row>
    <row r="92" spans="1:10" x14ac:dyDescent="0.4">
      <c r="A92" s="9" t="s">
        <v>53</v>
      </c>
      <c r="B92" s="2">
        <f t="shared" si="0"/>
        <v>49</v>
      </c>
      <c r="C92" s="10">
        <v>414920.41436873132</v>
      </c>
      <c r="D92" s="19">
        <v>-1.25E-4</v>
      </c>
      <c r="E92" s="24">
        <f t="shared" si="7"/>
        <v>431428.09815062198</v>
      </c>
      <c r="F92" s="24">
        <f t="shared" si="5"/>
        <v>1093.6157710248044</v>
      </c>
      <c r="G92" s="45">
        <f t="shared" si="8"/>
        <v>0.96209599408442958</v>
      </c>
      <c r="H92" s="24">
        <f t="shared" si="6"/>
        <v>415336.66332758707</v>
      </c>
      <c r="I92" s="48">
        <f t="shared" si="9"/>
        <v>173263.19574849666</v>
      </c>
      <c r="J92" s="47"/>
    </row>
    <row r="93" spans="1:10" x14ac:dyDescent="0.4">
      <c r="A93" s="9" t="s">
        <v>54</v>
      </c>
      <c r="B93" s="2">
        <f t="shared" si="0"/>
        <v>50</v>
      </c>
      <c r="C93" s="10">
        <f t="shared" si="1"/>
        <v>415231.6046795079</v>
      </c>
      <c r="D93" s="19">
        <v>7.5000000000000002E-4</v>
      </c>
      <c r="E93" s="24">
        <f t="shared" si="7"/>
        <v>432213.54603531043</v>
      </c>
      <c r="F93" s="24">
        <f t="shared" si="5"/>
        <v>1093.6157710248044</v>
      </c>
      <c r="G93" s="45">
        <f t="shared" si="8"/>
        <v>0.96115010353211416</v>
      </c>
      <c r="H93" s="24">
        <f t="shared" si="6"/>
        <v>415743.72049518442</v>
      </c>
      <c r="I93" s="48">
        <f t="shared" si="9"/>
        <v>262262.60866602324</v>
      </c>
      <c r="J93" s="47"/>
    </row>
    <row r="94" spans="1:10" x14ac:dyDescent="0.4">
      <c r="A94" s="9" t="s">
        <v>55</v>
      </c>
      <c r="B94" s="2">
        <f t="shared" si="0"/>
        <v>51</v>
      </c>
      <c r="C94" s="10">
        <f t="shared" si="1"/>
        <v>415880.4040618196</v>
      </c>
      <c r="D94" s="19">
        <v>1.5625000000000001E-3</v>
      </c>
      <c r="E94" s="24">
        <f t="shared" si="7"/>
        <v>433091.34216078895</v>
      </c>
      <c r="F94" s="24">
        <f t="shared" si="5"/>
        <v>1093.6157710248044</v>
      </c>
      <c r="G94" s="45">
        <f t="shared" si="8"/>
        <v>0.96056809809399346</v>
      </c>
      <c r="H94" s="24">
        <f t="shared" si="6"/>
        <v>416238.83106963476</v>
      </c>
      <c r="I94" s="48">
        <f t="shared" si="9"/>
        <v>128469.919931329</v>
      </c>
      <c r="J94" s="47"/>
    </row>
    <row r="95" spans="1:10" x14ac:dyDescent="0.4">
      <c r="A95" s="9" t="s">
        <v>56</v>
      </c>
      <c r="B95" s="2">
        <f t="shared" si="0"/>
        <v>52</v>
      </c>
      <c r="C95" s="10">
        <f t="shared" si="1"/>
        <v>480258.69061058928</v>
      </c>
      <c r="D95" s="19">
        <f>0.49%+14.99%</f>
        <v>0.15479999999999999</v>
      </c>
      <c r="E95" s="24">
        <f t="shared" si="7"/>
        <v>432964.11137220112</v>
      </c>
      <c r="F95" s="24">
        <f t="shared" si="5"/>
        <v>1093.6157710248044</v>
      </c>
      <c r="G95" s="45">
        <f t="shared" si="8"/>
        <v>1.1112499557415574</v>
      </c>
      <c r="H95" s="24">
        <f t="shared" si="6"/>
        <v>482604.76045587048</v>
      </c>
      <c r="I95" s="48">
        <f t="shared" si="9"/>
        <v>5504043.7189377164</v>
      </c>
      <c r="J95" s="47"/>
    </row>
    <row r="96" spans="1:10" x14ac:dyDescent="0.4">
      <c r="A96" s="9" t="s">
        <v>57</v>
      </c>
      <c r="B96" s="2">
        <f t="shared" si="0"/>
        <v>53</v>
      </c>
      <c r="C96" s="10">
        <v>420091.39277553948</v>
      </c>
      <c r="D96" s="19">
        <v>5.1999999999999998E-3</v>
      </c>
      <c r="E96" s="24">
        <f t="shared" si="7"/>
        <v>435552.42455721309</v>
      </c>
      <c r="F96" s="24">
        <f t="shared" si="5"/>
        <v>1093.6157710248044</v>
      </c>
      <c r="G96" s="45">
        <f t="shared" si="8"/>
        <v>0.96237924374059736</v>
      </c>
      <c r="H96" s="24">
        <f t="shared" si="6"/>
        <v>417605.20048589003</v>
      </c>
      <c r="I96" s="48">
        <f t="shared" si="9"/>
        <v>6181152.1011123778</v>
      </c>
      <c r="J96" s="47"/>
    </row>
    <row r="97" spans="1:31" x14ac:dyDescent="0.4">
      <c r="A97" s="9" t="s">
        <v>58</v>
      </c>
      <c r="B97" s="2">
        <f t="shared" si="0"/>
        <v>54</v>
      </c>
      <c r="C97" s="10">
        <f t="shared" si="1"/>
        <v>419802.57994300633</v>
      </c>
      <c r="D97" s="19">
        <v>-6.8749999999999996E-4</v>
      </c>
      <c r="E97" s="24">
        <f t="shared" si="7"/>
        <v>436718.37145026639</v>
      </c>
      <c r="F97" s="24">
        <f t="shared" si="5"/>
        <v>1093.6157710248044</v>
      </c>
      <c r="G97" s="45">
        <f t="shared" si="8"/>
        <v>0.96116376046247443</v>
      </c>
      <c r="H97" s="24">
        <f t="shared" si="6"/>
        <v>419682.38686837355</v>
      </c>
      <c r="I97" s="48">
        <f t="shared" si="9"/>
        <v>14446.375189682292</v>
      </c>
      <c r="J97" s="47"/>
    </row>
    <row r="98" spans="1:31" x14ac:dyDescent="0.4">
      <c r="A98" s="9" t="s">
        <v>59</v>
      </c>
      <c r="B98" s="2">
        <f t="shared" si="0"/>
        <v>55</v>
      </c>
      <c r="C98" s="10">
        <f t="shared" si="1"/>
        <v>422022.28608445491</v>
      </c>
      <c r="D98" s="19">
        <v>5.2874999999999997E-3</v>
      </c>
      <c r="E98" s="24">
        <f t="shared" si="7"/>
        <v>438699.59979414073</v>
      </c>
      <c r="F98" s="24">
        <f t="shared" si="5"/>
        <v>1093.6157710248044</v>
      </c>
      <c r="G98" s="45">
        <f t="shared" si="8"/>
        <v>0.9607348314545322</v>
      </c>
      <c r="H98" s="24">
        <f t="shared" si="6"/>
        <v>420548.22788790741</v>
      </c>
      <c r="I98" s="48">
        <f t="shared" si="9"/>
        <v>2172847.5668088663</v>
      </c>
      <c r="J98" s="47"/>
    </row>
    <row r="99" spans="1:31" x14ac:dyDescent="0.4">
      <c r="A99" s="9" t="s">
        <v>60</v>
      </c>
      <c r="B99" s="2">
        <f t="shared" si="0"/>
        <v>56</v>
      </c>
      <c r="C99" s="10">
        <f t="shared" si="1"/>
        <v>489419.24517214234</v>
      </c>
      <c r="D99" s="19">
        <f>0.52%+15.45%</f>
        <v>0.15970000000000001</v>
      </c>
      <c r="E99" s="24">
        <f t="shared" si="7"/>
        <v>440157.07684537652</v>
      </c>
      <c r="F99" s="24">
        <f t="shared" si="5"/>
        <v>1093.6157710248044</v>
      </c>
      <c r="G99" s="45">
        <f t="shared" si="8"/>
        <v>1.1113287651465362</v>
      </c>
      <c r="H99" s="24">
        <f t="shared" si="6"/>
        <v>488720.19133222738</v>
      </c>
      <c r="I99" s="48">
        <f t="shared" si="9"/>
        <v>488676.27109985944</v>
      </c>
      <c r="J99" s="47"/>
    </row>
    <row r="100" spans="1:31" x14ac:dyDescent="0.4">
      <c r="A100" s="9" t="s">
        <v>61</v>
      </c>
      <c r="B100" s="2">
        <f t="shared" si="0"/>
        <v>57</v>
      </c>
      <c r="C100" s="10">
        <v>424365.27785278438</v>
      </c>
      <c r="D100" s="19">
        <v>3.5E-4</v>
      </c>
      <c r="E100" s="24">
        <f t="shared" si="7"/>
        <v>441079.26296590327</v>
      </c>
      <c r="F100" s="24">
        <f t="shared" si="5"/>
        <v>1093.6157710248044</v>
      </c>
      <c r="G100" s="45">
        <f t="shared" si="8"/>
        <v>0.9623471549252065</v>
      </c>
      <c r="H100" s="24">
        <f t="shared" si="6"/>
        <v>424650.50786018709</v>
      </c>
      <c r="I100" s="48">
        <f t="shared" si="9"/>
        <v>81356.157122953009</v>
      </c>
      <c r="J100" s="47"/>
    </row>
    <row r="101" spans="1:31" x14ac:dyDescent="0.4">
      <c r="A101" s="9" t="s">
        <v>62</v>
      </c>
      <c r="B101" s="2">
        <f t="shared" si="0"/>
        <v>58</v>
      </c>
      <c r="C101" s="10">
        <f t="shared" si="1"/>
        <v>424100.0495541264</v>
      </c>
      <c r="D101" s="19">
        <v>-6.2500000000000001E-4</v>
      </c>
      <c r="E101" s="24">
        <f t="shared" si="7"/>
        <v>441630.97515195137</v>
      </c>
      <c r="F101" s="24">
        <f t="shared" si="5"/>
        <v>1093.6157710248044</v>
      </c>
      <c r="G101" s="45">
        <f t="shared" si="8"/>
        <v>0.96106257968246156</v>
      </c>
      <c r="H101" s="24">
        <f t="shared" si="6"/>
        <v>425000.54690130346</v>
      </c>
      <c r="I101" s="48">
        <f t="shared" si="9"/>
        <v>810895.47227293067</v>
      </c>
      <c r="J101" s="47"/>
    </row>
    <row r="102" spans="1:31" x14ac:dyDescent="0.4">
      <c r="A102" s="9" t="s">
        <v>63</v>
      </c>
      <c r="B102" s="2">
        <f t="shared" si="0"/>
        <v>59</v>
      </c>
      <c r="C102" s="10">
        <f t="shared" si="1"/>
        <v>424449.93209500855</v>
      </c>
      <c r="D102" s="19">
        <v>8.25E-4</v>
      </c>
      <c r="E102" s="24">
        <f t="shared" si="7"/>
        <v>442188.16139537108</v>
      </c>
      <c r="F102" s="24">
        <f t="shared" si="5"/>
        <v>1093.6157710248044</v>
      </c>
      <c r="G102" s="45">
        <f t="shared" si="8"/>
        <v>0.96063484360265983</v>
      </c>
      <c r="H102" s="24">
        <f t="shared" si="6"/>
        <v>425340.93524116219</v>
      </c>
      <c r="I102" s="48">
        <f t="shared" si="9"/>
        <v>793886.60645568813</v>
      </c>
      <c r="J102" s="47"/>
      <c r="AC102" s="47"/>
      <c r="AD102" s="47"/>
      <c r="AE102" s="47"/>
    </row>
    <row r="103" spans="1:31" x14ac:dyDescent="0.4">
      <c r="A103" s="9" t="s">
        <v>64</v>
      </c>
      <c r="B103" s="2">
        <f t="shared" si="0"/>
        <v>60</v>
      </c>
      <c r="C103" s="10">
        <f t="shared" si="1"/>
        <v>489045.90613571776</v>
      </c>
      <c r="D103" s="19">
        <f>0.08875%+15.13%</f>
        <v>0.15218750000000003</v>
      </c>
      <c r="E103" s="24">
        <f t="shared" si="7"/>
        <v>441415.4376897068</v>
      </c>
      <c r="F103" s="24">
        <f t="shared" si="5"/>
        <v>1093.6157710248044</v>
      </c>
      <c r="G103" s="45">
        <f t="shared" si="8"/>
        <v>1.1109256549184099</v>
      </c>
      <c r="H103" s="24">
        <f t="shared" si="6"/>
        <v>492631.79003029276</v>
      </c>
      <c r="I103" s="48">
        <f t="shared" si="9"/>
        <v>12858563.305372391</v>
      </c>
      <c r="J103" s="47"/>
      <c r="AC103" s="47"/>
      <c r="AD103" s="47"/>
      <c r="AE103" s="47"/>
    </row>
    <row r="104" spans="1:31" x14ac:dyDescent="0.4">
      <c r="A104" s="9" t="s">
        <v>65</v>
      </c>
      <c r="B104" s="2">
        <f t="shared" si="0"/>
        <v>61</v>
      </c>
      <c r="C104" s="10">
        <v>426653.38592480472</v>
      </c>
      <c r="D104" s="19">
        <v>4.3E-3</v>
      </c>
      <c r="E104" s="24">
        <f t="shared" si="7"/>
        <v>442993.52818260121</v>
      </c>
      <c r="F104" s="24">
        <f t="shared" si="5"/>
        <v>1093.6157710248044</v>
      </c>
      <c r="G104" s="45">
        <f t="shared" si="8"/>
        <v>0.96243744575508694</v>
      </c>
      <c r="H104" s="24">
        <f t="shared" si="6"/>
        <v>425847.32862658112</v>
      </c>
      <c r="I104" s="48">
        <f t="shared" si="9"/>
        <v>649728.36801953684</v>
      </c>
      <c r="J104" s="47"/>
    </row>
    <row r="105" spans="1:31" x14ac:dyDescent="0.4">
      <c r="A105" s="9" t="s">
        <v>66</v>
      </c>
      <c r="B105" s="2">
        <f t="shared" si="0"/>
        <v>62</v>
      </c>
      <c r="C105" s="10">
        <f t="shared" si="1"/>
        <v>428034.67626173625</v>
      </c>
      <c r="D105" s="19">
        <v>3.2374999999999999E-3</v>
      </c>
      <c r="E105" s="24">
        <f t="shared" si="7"/>
        <v>444832.91533662518</v>
      </c>
      <c r="F105" s="24">
        <f t="shared" si="5"/>
        <v>1093.6157710248044</v>
      </c>
      <c r="G105" s="45">
        <f t="shared" si="8"/>
        <v>0.96120080850363543</v>
      </c>
      <c r="H105" s="24">
        <f t="shared" si="6"/>
        <v>426795.53617188847</v>
      </c>
      <c r="I105" s="48">
        <f t="shared" si="9"/>
        <v>1535468.1622679834</v>
      </c>
      <c r="J105" s="47"/>
    </row>
    <row r="106" spans="1:31" x14ac:dyDescent="0.4">
      <c r="A106" s="9" t="s">
        <v>67</v>
      </c>
      <c r="B106" s="2">
        <f t="shared" si="0"/>
        <v>63</v>
      </c>
      <c r="C106" s="10">
        <f t="shared" si="1"/>
        <v>429500.6950279327</v>
      </c>
      <c r="D106" s="19">
        <v>3.4250000000000001E-3</v>
      </c>
      <c r="E106" s="24">
        <f t="shared" si="7"/>
        <v>446605.7947785178</v>
      </c>
      <c r="F106" s="24">
        <f t="shared" si="5"/>
        <v>1093.6157710248044</v>
      </c>
      <c r="G106" s="45">
        <f t="shared" si="8"/>
        <v>0.96076018961047849</v>
      </c>
      <c r="H106" s="24">
        <f t="shared" si="6"/>
        <v>428372.56346887397</v>
      </c>
      <c r="I106" s="48">
        <f t="shared" si="9"/>
        <v>1272680.8145442873</v>
      </c>
      <c r="J106" s="47"/>
    </row>
    <row r="107" spans="1:31" x14ac:dyDescent="0.4">
      <c r="A107" s="9" t="s">
        <v>68</v>
      </c>
      <c r="B107" s="2">
        <f t="shared" si="0"/>
        <v>64</v>
      </c>
      <c r="C107" s="10">
        <f t="shared" si="1"/>
        <v>501876.93089882721</v>
      </c>
      <c r="D107" s="19">
        <f>0.21125%+16.64%</f>
        <v>0.16851249999999998</v>
      </c>
      <c r="E107" s="24">
        <f t="shared" si="7"/>
        <v>450050.78752997774</v>
      </c>
      <c r="F107" s="24">
        <f t="shared" si="5"/>
        <v>1093.6157710248044</v>
      </c>
      <c r="G107" s="45">
        <f t="shared" si="8"/>
        <v>1.1114236027779596</v>
      </c>
      <c r="H107" s="24">
        <f t="shared" si="6"/>
        <v>497360.76087133668</v>
      </c>
      <c r="I107" s="48">
        <f t="shared" si="9"/>
        <v>20395791.717203822</v>
      </c>
    </row>
    <row r="108" spans="1:31" x14ac:dyDescent="0.4">
      <c r="A108" s="9" t="s">
        <v>69</v>
      </c>
      <c r="B108" s="2">
        <f t="shared" si="0"/>
        <v>65</v>
      </c>
      <c r="C108" s="21"/>
      <c r="D108" s="21"/>
      <c r="E108" s="21"/>
      <c r="F108" s="21"/>
      <c r="G108" s="21"/>
      <c r="H108" s="24">
        <f>($E$107+$F$107*(B108-$B$107))*G104</f>
        <v>434198.2671797197</v>
      </c>
      <c r="I108" s="12"/>
    </row>
    <row r="109" spans="1:31" x14ac:dyDescent="0.4">
      <c r="A109" s="9" t="s">
        <v>70</v>
      </c>
      <c r="B109" s="2">
        <f t="shared" ref="B109:B110" si="10">+B108+1</f>
        <v>66</v>
      </c>
      <c r="C109" s="21"/>
      <c r="D109" s="21"/>
      <c r="E109" s="21"/>
      <c r="F109" s="21"/>
      <c r="G109" s="21"/>
      <c r="H109" s="24">
        <f>($E$107+$F$107*(B109-$B$107))*G105</f>
        <v>434691.54956811521</v>
      </c>
      <c r="I109" s="12"/>
    </row>
    <row r="110" spans="1:31" x14ac:dyDescent="0.4">
      <c r="A110" s="9" t="s">
        <v>71</v>
      </c>
      <c r="B110" s="2">
        <f t="shared" si="10"/>
        <v>67</v>
      </c>
      <c r="C110" s="21"/>
      <c r="D110" s="21"/>
      <c r="E110" s="21"/>
      <c r="F110" s="21"/>
      <c r="G110" s="21"/>
      <c r="H110" s="24">
        <f>($E$107+$F$107*(B110-$B$107))*G106</f>
        <v>435542.98744823894</v>
      </c>
      <c r="I110" s="12"/>
    </row>
    <row r="111" spans="1:31" ht="17.399999999999999" thickBot="1" x14ac:dyDescent="0.45">
      <c r="A111" s="13" t="s">
        <v>72</v>
      </c>
      <c r="B111" s="14">
        <f>+B110+1</f>
        <v>68</v>
      </c>
      <c r="C111" s="28"/>
      <c r="D111" s="28"/>
      <c r="E111" s="28"/>
      <c r="F111" s="28"/>
      <c r="G111" s="28"/>
      <c r="H111" s="50">
        <f>($E$107+$F$107*(B111-$B$107))*G107</f>
        <v>505058.9492307746</v>
      </c>
      <c r="I111" s="16"/>
    </row>
    <row r="112" spans="1:31" ht="17.399999999999999" thickTop="1" x14ac:dyDescent="0.4"/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Simple Average Method</vt:lpstr>
      <vt:lpstr>Moving Average Method</vt:lpstr>
      <vt:lpstr>Trend Fitting Method</vt:lpstr>
      <vt:lpstr>Holt's Exponential Smoothing</vt:lpstr>
      <vt:lpstr>Winters Exponential Smoothing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2024-05-12T19:40:11Z</dcterms:created>
  <dcterms:modified xsi:type="dcterms:W3CDTF">2024-10-05T14:15:40Z</dcterms:modified>
</cp:coreProperties>
</file>