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202300"/>
  <xr:revisionPtr revIDLastSave="0" documentId="13_ncr:1_{628FAD3C-0A5D-419B-98FD-C32EB601A1F7}" xr6:coauthVersionLast="47" xr6:coauthVersionMax="47" xr10:uidLastSave="{00000000-0000-0000-0000-000000000000}"/>
  <bookViews>
    <workbookView xWindow="-108" yWindow="-108" windowWidth="23256" windowHeight="12456" xr2:uid="{69D34B75-05A4-432C-8285-B9CC05CE95B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0" i="1" l="1"/>
  <c r="F60" i="1"/>
  <c r="E60" i="1"/>
  <c r="D60" i="1"/>
  <c r="C60" i="1"/>
  <c r="F59" i="1"/>
  <c r="E59" i="1"/>
  <c r="D59" i="1"/>
  <c r="H59" i="1" s="1"/>
  <c r="C59" i="1"/>
  <c r="H49" i="1"/>
  <c r="H48" i="1"/>
  <c r="H42" i="1"/>
  <c r="H41" i="1"/>
  <c r="H40" i="1"/>
  <c r="G39" i="1"/>
  <c r="F39" i="1"/>
  <c r="F58" i="1" s="1"/>
  <c r="E39" i="1"/>
  <c r="E58" i="1" s="1"/>
  <c r="D39" i="1"/>
  <c r="D58" i="1" s="1"/>
  <c r="C39" i="1"/>
  <c r="C58" i="1" s="1"/>
  <c r="H24" i="1"/>
  <c r="K16" i="1"/>
  <c r="J16" i="1"/>
  <c r="I16" i="1"/>
  <c r="I15" i="1"/>
  <c r="J15" i="1" s="1"/>
  <c r="K15" i="1" s="1"/>
  <c r="I14" i="1"/>
  <c r="J14" i="1" s="1"/>
  <c r="K14" i="1" s="1"/>
  <c r="I13" i="1"/>
  <c r="J13" i="1" s="1"/>
  <c r="I12" i="1"/>
  <c r="J12" i="1" s="1"/>
  <c r="J11" i="1"/>
  <c r="K11" i="1" s="1"/>
  <c r="I11" i="1"/>
  <c r="J10" i="1"/>
  <c r="K10" i="1" s="1"/>
  <c r="I10" i="1"/>
  <c r="J9" i="1"/>
  <c r="E19" i="1" s="1"/>
  <c r="I9" i="1"/>
  <c r="K8" i="1"/>
  <c r="J8" i="1"/>
  <c r="I8" i="1"/>
  <c r="I7" i="1"/>
  <c r="J7" i="1" s="1"/>
  <c r="I6" i="1"/>
  <c r="J6" i="1" s="1"/>
  <c r="K6" i="1" s="1"/>
  <c r="J5" i="1"/>
  <c r="G38" i="1" s="1"/>
  <c r="I5" i="1"/>
  <c r="J4" i="1"/>
  <c r="G25" i="1" s="1"/>
  <c r="E23" i="1" l="1"/>
  <c r="E27" i="1" s="1"/>
  <c r="E31" i="1" s="1"/>
  <c r="E55" i="1"/>
  <c r="G61" i="1"/>
  <c r="H61" i="1" s="1"/>
  <c r="G43" i="1"/>
  <c r="G47" i="1" s="1"/>
  <c r="G50" i="1" s="1"/>
  <c r="G54" i="1" s="1"/>
  <c r="C19" i="1"/>
  <c r="K7" i="1"/>
  <c r="C32" i="1" s="1"/>
  <c r="F26" i="1"/>
  <c r="F56" i="1" s="1"/>
  <c r="E26" i="1"/>
  <c r="E56" i="1" s="1"/>
  <c r="D26" i="1"/>
  <c r="D56" i="1" s="1"/>
  <c r="C26" i="1"/>
  <c r="H25" i="1"/>
  <c r="K12" i="1"/>
  <c r="D19" i="1"/>
  <c r="H58" i="1"/>
  <c r="D32" i="1"/>
  <c r="F19" i="1"/>
  <c r="K13" i="1"/>
  <c r="F32" i="1" s="1"/>
  <c r="G19" i="1"/>
  <c r="K5" i="1"/>
  <c r="H39" i="1"/>
  <c r="K9" i="1"/>
  <c r="E32" i="1" s="1"/>
  <c r="F23" i="1" l="1"/>
  <c r="F27" i="1" s="1"/>
  <c r="F31" i="1" s="1"/>
  <c r="F55" i="1"/>
  <c r="G32" i="1"/>
  <c r="E33" i="1" s="1"/>
  <c r="F33" i="1"/>
  <c r="F57" i="1" s="1"/>
  <c r="D23" i="1"/>
  <c r="D27" i="1" s="1"/>
  <c r="D31" i="1" s="1"/>
  <c r="D55" i="1"/>
  <c r="C23" i="1"/>
  <c r="C55" i="1"/>
  <c r="C56" i="1"/>
  <c r="H56" i="1" s="1"/>
  <c r="H26" i="1"/>
  <c r="E57" i="1" l="1"/>
  <c r="E34" i="1"/>
  <c r="E38" i="1" s="1"/>
  <c r="E43" i="1" s="1"/>
  <c r="E47" i="1" s="1"/>
  <c r="E50" i="1" s="1"/>
  <c r="E54" i="1" s="1"/>
  <c r="D33" i="1"/>
  <c r="D57" i="1" s="1"/>
  <c r="H55" i="1"/>
  <c r="C33" i="1"/>
  <c r="C27" i="1"/>
  <c r="H23" i="1"/>
  <c r="F34" i="1"/>
  <c r="F38" i="1" s="1"/>
  <c r="F43" i="1" s="1"/>
  <c r="F47" i="1" s="1"/>
  <c r="F50" i="1" s="1"/>
  <c r="F54" i="1" s="1"/>
  <c r="D34" i="1" l="1"/>
  <c r="D38" i="1" s="1"/>
  <c r="D43" i="1" s="1"/>
  <c r="D47" i="1" s="1"/>
  <c r="D50" i="1" s="1"/>
  <c r="D54" i="1" s="1"/>
  <c r="C31" i="1"/>
  <c r="H27" i="1"/>
  <c r="C57" i="1"/>
  <c r="H57" i="1" s="1"/>
  <c r="G33" i="1"/>
  <c r="G31" i="1" l="1"/>
  <c r="C34" i="1"/>
  <c r="C38" i="1" l="1"/>
  <c r="G34" i="1"/>
  <c r="C43" i="1" l="1"/>
  <c r="H38" i="1"/>
  <c r="C47" i="1" l="1"/>
  <c r="H43" i="1"/>
  <c r="C50" i="1" l="1"/>
  <c r="H47" i="1"/>
  <c r="C54" i="1" l="1"/>
  <c r="H54" i="1" s="1"/>
  <c r="H50" i="1"/>
</calcChain>
</file>

<file path=xl/sharedStrings.xml><?xml version="1.0" encoding="utf-8"?>
<sst xmlns="http://schemas.openxmlformats.org/spreadsheetml/2006/main" count="146" uniqueCount="70">
  <si>
    <t>Table 1.</t>
    <phoneticPr fontId="2" type="noConversion"/>
  </si>
  <si>
    <t>Asset category</t>
    <phoneticPr fontId="2" type="noConversion"/>
  </si>
  <si>
    <t>Class</t>
    <phoneticPr fontId="2" type="noConversion"/>
  </si>
  <si>
    <t>Asset</t>
    <phoneticPr fontId="2" type="noConversion"/>
  </si>
  <si>
    <t>Description</t>
    <phoneticPr fontId="2" type="noConversion"/>
  </si>
  <si>
    <t>Assignment</t>
    <phoneticPr fontId="2" type="noConversion"/>
  </si>
  <si>
    <t>Useful life</t>
    <phoneticPr fontId="2" type="noConversion"/>
  </si>
  <si>
    <t>Acquisition value</t>
    <phoneticPr fontId="2" type="noConversion"/>
  </si>
  <si>
    <t>Accumulated depreciation</t>
    <phoneticPr fontId="2" type="noConversion"/>
  </si>
  <si>
    <t>Net book value</t>
    <phoneticPr fontId="2" type="noConversion"/>
  </si>
  <si>
    <t>Weighted value</t>
    <phoneticPr fontId="2" type="noConversion"/>
  </si>
  <si>
    <t>Intangible assets</t>
    <phoneticPr fontId="2" type="noConversion"/>
  </si>
  <si>
    <t>Goodwill</t>
    <phoneticPr fontId="2" type="noConversion"/>
  </si>
  <si>
    <t>Acquisition of AdvancedCarManufacturing Inc.</t>
    <phoneticPr fontId="2" type="noConversion"/>
  </si>
  <si>
    <t>HQ</t>
    <phoneticPr fontId="2" type="noConversion"/>
  </si>
  <si>
    <t>Indefinite</t>
    <phoneticPr fontId="2" type="noConversion"/>
  </si>
  <si>
    <t>Software</t>
    <phoneticPr fontId="2" type="noConversion"/>
  </si>
  <si>
    <t>SAP</t>
    <phoneticPr fontId="2" type="noConversion"/>
  </si>
  <si>
    <t>Enterprise resource planning system</t>
    <phoneticPr fontId="2" type="noConversion"/>
  </si>
  <si>
    <t>Tangible assets</t>
    <phoneticPr fontId="2" type="noConversion"/>
  </si>
  <si>
    <t>Building</t>
    <phoneticPr fontId="2" type="noConversion"/>
  </si>
  <si>
    <t>Research center</t>
    <phoneticPr fontId="2" type="noConversion"/>
  </si>
  <si>
    <t>Research center facilities</t>
    <phoneticPr fontId="2" type="noConversion"/>
  </si>
  <si>
    <t>Factory building</t>
    <phoneticPr fontId="2" type="noConversion"/>
  </si>
  <si>
    <t>Main production and sales facility</t>
    <phoneticPr fontId="2" type="noConversion"/>
  </si>
  <si>
    <t>Domestic cars</t>
    <phoneticPr fontId="2" type="noConversion"/>
  </si>
  <si>
    <t>Foreign cars</t>
    <phoneticPr fontId="2" type="noConversion"/>
  </si>
  <si>
    <t>Accessories</t>
    <phoneticPr fontId="2" type="noConversion"/>
  </si>
  <si>
    <t>Machinery</t>
    <phoneticPr fontId="2" type="noConversion"/>
  </si>
  <si>
    <t>Production line</t>
    <phoneticPr fontId="2" type="noConversion"/>
  </si>
  <si>
    <t>DHGKE55GHJ</t>
    <phoneticPr fontId="2" type="noConversion"/>
  </si>
  <si>
    <t>FJFELM12</t>
    <phoneticPr fontId="2" type="noConversion"/>
  </si>
  <si>
    <t>PPWKIJ79</t>
    <phoneticPr fontId="2" type="noConversion"/>
  </si>
  <si>
    <t>Right of use assets</t>
    <phoneticPr fontId="2" type="noConversion"/>
  </si>
  <si>
    <t>Production facility</t>
    <phoneticPr fontId="2" type="noConversion"/>
  </si>
  <si>
    <t>AdvancedCarManufacturing Inc.</t>
    <phoneticPr fontId="2" type="noConversion"/>
  </si>
  <si>
    <t>ACM platforms</t>
    <phoneticPr fontId="2" type="noConversion"/>
  </si>
  <si>
    <t>Vehicle</t>
    <phoneticPr fontId="2" type="noConversion"/>
  </si>
  <si>
    <t>Truck</t>
    <phoneticPr fontId="2" type="noConversion"/>
  </si>
  <si>
    <t>Foerd</t>
    <phoneticPr fontId="2" type="noConversion"/>
  </si>
  <si>
    <t>Unallocated</t>
    <phoneticPr fontId="2" type="noConversion"/>
  </si>
  <si>
    <t>Directly attributable net assets</t>
    <phoneticPr fontId="2" type="noConversion"/>
  </si>
  <si>
    <t>Table 2.</t>
    <phoneticPr fontId="2" type="noConversion"/>
  </si>
  <si>
    <t>Total</t>
    <phoneticPr fontId="2" type="noConversion"/>
  </si>
  <si>
    <t>NPV synergies from acquisition of AdvancedCarManufacturing Inc. (source: deal valuation documentation)</t>
    <phoneticPr fontId="2" type="noConversion"/>
  </si>
  <si>
    <t>Allocated goodwill based on NPV of synergies</t>
    <phoneticPr fontId="2" type="noConversion"/>
  </si>
  <si>
    <t>Total net assets</t>
    <phoneticPr fontId="2" type="noConversion"/>
  </si>
  <si>
    <t>Table 3.</t>
    <phoneticPr fontId="2" type="noConversion"/>
  </si>
  <si>
    <t>Calculated net assets based on the previous step</t>
    <phoneticPr fontId="2" type="noConversion"/>
  </si>
  <si>
    <t>Carrying amount weighted by useful life</t>
    <phoneticPr fontId="2" type="noConversion"/>
  </si>
  <si>
    <t>Allocated research enter carrying value</t>
    <phoneticPr fontId="2" type="noConversion"/>
  </si>
  <si>
    <t>Table 4.</t>
    <phoneticPr fontId="2" type="noConversion"/>
  </si>
  <si>
    <t>Software (unallocated)</t>
    <phoneticPr fontId="2" type="noConversion"/>
  </si>
  <si>
    <t>Attributable net working capital</t>
    <phoneticPr fontId="2" type="noConversion"/>
  </si>
  <si>
    <t>thereof: trade receivables</t>
    <phoneticPr fontId="2" type="noConversion"/>
  </si>
  <si>
    <t>thereof: inventory</t>
    <phoneticPr fontId="2" type="noConversion"/>
  </si>
  <si>
    <t>thereof: trade payables</t>
    <phoneticPr fontId="2" type="noConversion"/>
  </si>
  <si>
    <t>Table 5.</t>
    <phoneticPr fontId="2" type="noConversion"/>
  </si>
  <si>
    <t>Decomissioning provision</t>
    <phoneticPr fontId="2" type="noConversion"/>
  </si>
  <si>
    <t>Deferred taxes (+ asset, - liability)</t>
    <phoneticPr fontId="2" type="noConversion"/>
  </si>
  <si>
    <t>Table 6.</t>
    <phoneticPr fontId="2" type="noConversion"/>
  </si>
  <si>
    <t>Total carrying amount</t>
    <phoneticPr fontId="2" type="noConversion"/>
  </si>
  <si>
    <t>thereof: directly attributable net assets</t>
    <phoneticPr fontId="2" type="noConversion"/>
  </si>
  <si>
    <t>thereof: allocated goodwill</t>
    <phoneticPr fontId="2" type="noConversion"/>
  </si>
  <si>
    <t>thereof: allocated corporate assets</t>
    <phoneticPr fontId="2" type="noConversion"/>
  </si>
  <si>
    <t>thereof: allocated net working capital</t>
    <phoneticPr fontId="2" type="noConversion"/>
  </si>
  <si>
    <t>thereof: decomissioning provision</t>
    <phoneticPr fontId="2" type="noConversion"/>
  </si>
  <si>
    <t>thereof: deferred taxes (+ asset, - liability)</t>
    <phoneticPr fontId="2" type="noConversion"/>
  </si>
  <si>
    <t>thereof: unallocated</t>
    <phoneticPr fontId="2" type="noConversion"/>
  </si>
  <si>
    <t>avistaed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</si>
</sst>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lato"/>
      <family val="2"/>
      <charset val="129"/>
    </font>
    <font>
      <b/>
      <sz val="11"/>
      <color theme="1"/>
      <name val="lato"/>
      <family val="2"/>
    </font>
    <font>
      <sz val="8"/>
      <name val="lato"/>
      <family val="2"/>
      <charset val="129"/>
    </font>
    <font>
      <i/>
      <sz val="11"/>
      <color theme="1"/>
      <name val="lato"/>
      <family val="2"/>
    </font>
    <font>
      <sz val="11"/>
      <color theme="1"/>
      <name val="lato"/>
      <family val="2"/>
    </font>
    <font>
      <sz val="11"/>
      <color theme="0"/>
      <name val="lato"/>
      <family val="2"/>
      <charset val="129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 wrapText="1"/>
    </xf>
    <xf numFmtId="0" fontId="5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E4439-7748-40B4-A331-822C43491C2C}">
  <dimension ref="B2:K61"/>
  <sheetViews>
    <sheetView showGridLines="0" tabSelected="1" zoomScale="70" zoomScaleNormal="70" workbookViewId="0"/>
  </sheetViews>
  <sheetFormatPr defaultColWidth="8.796875" defaultRowHeight="16.8" x14ac:dyDescent="0.4"/>
  <cols>
    <col min="1" max="1" width="3.69921875" style="2" customWidth="1"/>
    <col min="2" max="2" width="84" style="2" customWidth="1"/>
    <col min="3" max="3" width="13.19921875" style="2" bestFit="1" customWidth="1"/>
    <col min="4" max="4" width="14.8984375" style="2" bestFit="1" customWidth="1"/>
    <col min="5" max="5" width="41.69921875" style="2" bestFit="1" customWidth="1"/>
    <col min="6" max="6" width="29.09765625" style="2" bestFit="1" customWidth="1"/>
    <col min="7" max="7" width="11.8984375" style="2" bestFit="1" customWidth="1"/>
    <col min="8" max="8" width="15.796875" style="2" bestFit="1" customWidth="1"/>
    <col min="9" max="9" width="23.69921875" style="2" bestFit="1" customWidth="1"/>
    <col min="10" max="10" width="9" style="2" bestFit="1" customWidth="1"/>
    <col min="11" max="11" width="9.3984375" style="2" bestFit="1" customWidth="1"/>
    <col min="12" max="16384" width="8.796875" style="2"/>
  </cols>
  <sheetData>
    <row r="2" spans="2:11" x14ac:dyDescent="0.4">
      <c r="B2" s="1" t="s">
        <v>0</v>
      </c>
    </row>
    <row r="3" spans="2:11" ht="33.6" x14ac:dyDescent="0.4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</row>
    <row r="4" spans="2:11" x14ac:dyDescent="0.4">
      <c r="B4" s="5" t="s">
        <v>11</v>
      </c>
      <c r="C4" s="5" t="s">
        <v>12</v>
      </c>
      <c r="D4" s="5" t="s">
        <v>12</v>
      </c>
      <c r="E4" s="5" t="s">
        <v>13</v>
      </c>
      <c r="F4" s="5" t="s">
        <v>14</v>
      </c>
      <c r="G4" s="6" t="s">
        <v>15</v>
      </c>
      <c r="H4" s="6">
        <v>500</v>
      </c>
      <c r="I4" s="6">
        <v>0</v>
      </c>
      <c r="J4" s="6">
        <f>+H4+I4</f>
        <v>500</v>
      </c>
      <c r="K4" s="6"/>
    </row>
    <row r="5" spans="2:11" x14ac:dyDescent="0.4">
      <c r="B5" s="5" t="s">
        <v>11</v>
      </c>
      <c r="C5" s="5" t="s">
        <v>16</v>
      </c>
      <c r="D5" s="5" t="s">
        <v>17</v>
      </c>
      <c r="E5" s="5" t="s">
        <v>18</v>
      </c>
      <c r="F5" s="5" t="s">
        <v>14</v>
      </c>
      <c r="G5" s="6">
        <v>10</v>
      </c>
      <c r="H5" s="6">
        <v>200</v>
      </c>
      <c r="I5" s="6">
        <f>-H5/G5*1</f>
        <v>-20</v>
      </c>
      <c r="J5" s="6">
        <f t="shared" ref="J5:J16" si="0">+H5+I5</f>
        <v>180</v>
      </c>
      <c r="K5" s="6">
        <f>+G5*J5</f>
        <v>1800</v>
      </c>
    </row>
    <row r="6" spans="2:11" x14ac:dyDescent="0.4">
      <c r="B6" s="5" t="s">
        <v>19</v>
      </c>
      <c r="C6" s="5" t="s">
        <v>20</v>
      </c>
      <c r="D6" s="5" t="s">
        <v>21</v>
      </c>
      <c r="E6" s="5" t="s">
        <v>22</v>
      </c>
      <c r="F6" s="5" t="s">
        <v>14</v>
      </c>
      <c r="G6" s="6">
        <v>20</v>
      </c>
      <c r="H6" s="6">
        <v>300</v>
      </c>
      <c r="I6" s="6">
        <f>-H6/G6*4</f>
        <v>-60</v>
      </c>
      <c r="J6" s="6">
        <f t="shared" si="0"/>
        <v>240</v>
      </c>
      <c r="K6" s="6">
        <f t="shared" ref="K6:K16" si="1">+G6*J6</f>
        <v>4800</v>
      </c>
    </row>
    <row r="7" spans="2:11" x14ac:dyDescent="0.4">
      <c r="B7" s="5" t="s">
        <v>19</v>
      </c>
      <c r="C7" s="5" t="s">
        <v>20</v>
      </c>
      <c r="D7" s="5" t="s">
        <v>23</v>
      </c>
      <c r="E7" s="5" t="s">
        <v>24</v>
      </c>
      <c r="F7" s="5" t="s">
        <v>25</v>
      </c>
      <c r="G7" s="6">
        <v>20</v>
      </c>
      <c r="H7" s="6">
        <v>1000</v>
      </c>
      <c r="I7" s="6">
        <f>-H7/G7*6</f>
        <v>-300</v>
      </c>
      <c r="J7" s="6">
        <f t="shared" si="0"/>
        <v>700</v>
      </c>
      <c r="K7" s="6">
        <f t="shared" si="1"/>
        <v>14000</v>
      </c>
    </row>
    <row r="8" spans="2:11" x14ac:dyDescent="0.4">
      <c r="B8" s="5" t="s">
        <v>19</v>
      </c>
      <c r="C8" s="5" t="s">
        <v>20</v>
      </c>
      <c r="D8" s="5" t="s">
        <v>23</v>
      </c>
      <c r="E8" s="5" t="s">
        <v>24</v>
      </c>
      <c r="F8" s="5" t="s">
        <v>26</v>
      </c>
      <c r="G8" s="6">
        <v>20</v>
      </c>
      <c r="H8" s="6">
        <v>800</v>
      </c>
      <c r="I8" s="6">
        <f>-H8/G8*4</f>
        <v>-160</v>
      </c>
      <c r="J8" s="6">
        <f t="shared" si="0"/>
        <v>640</v>
      </c>
      <c r="K8" s="6">
        <f t="shared" si="1"/>
        <v>12800</v>
      </c>
    </row>
    <row r="9" spans="2:11" x14ac:dyDescent="0.4">
      <c r="B9" s="5" t="s">
        <v>19</v>
      </c>
      <c r="C9" s="5" t="s">
        <v>20</v>
      </c>
      <c r="D9" s="5" t="s">
        <v>23</v>
      </c>
      <c r="E9" s="5" t="s">
        <v>24</v>
      </c>
      <c r="F9" s="5" t="s">
        <v>27</v>
      </c>
      <c r="G9" s="6">
        <v>20</v>
      </c>
      <c r="H9" s="6">
        <v>200</v>
      </c>
      <c r="I9" s="6">
        <f>-H9/G9*2</f>
        <v>-20</v>
      </c>
      <c r="J9" s="6">
        <f t="shared" si="0"/>
        <v>180</v>
      </c>
      <c r="K9" s="6">
        <f t="shared" si="1"/>
        <v>3600</v>
      </c>
    </row>
    <row r="10" spans="2:11" x14ac:dyDescent="0.4">
      <c r="B10" s="5" t="s">
        <v>19</v>
      </c>
      <c r="C10" s="5" t="s">
        <v>28</v>
      </c>
      <c r="D10" s="5" t="s">
        <v>29</v>
      </c>
      <c r="E10" s="5" t="s">
        <v>30</v>
      </c>
      <c r="F10" s="5" t="s">
        <v>25</v>
      </c>
      <c r="G10" s="6">
        <v>10</v>
      </c>
      <c r="H10" s="6">
        <v>450</v>
      </c>
      <c r="I10" s="6">
        <f>-H10/G10*6</f>
        <v>-270</v>
      </c>
      <c r="J10" s="6">
        <f t="shared" si="0"/>
        <v>180</v>
      </c>
      <c r="K10" s="6">
        <f t="shared" si="1"/>
        <v>1800</v>
      </c>
    </row>
    <row r="11" spans="2:11" x14ac:dyDescent="0.4">
      <c r="B11" s="5" t="s">
        <v>19</v>
      </c>
      <c r="C11" s="5" t="s">
        <v>28</v>
      </c>
      <c r="D11" s="5" t="s">
        <v>29</v>
      </c>
      <c r="E11" s="5" t="s">
        <v>31</v>
      </c>
      <c r="F11" s="5" t="s">
        <v>27</v>
      </c>
      <c r="G11" s="6">
        <v>10</v>
      </c>
      <c r="H11" s="6">
        <v>50</v>
      </c>
      <c r="I11" s="6">
        <f>-H11/G11*2</f>
        <v>-10</v>
      </c>
      <c r="J11" s="6">
        <f t="shared" si="0"/>
        <v>40</v>
      </c>
      <c r="K11" s="6">
        <f t="shared" si="1"/>
        <v>400</v>
      </c>
    </row>
    <row r="12" spans="2:11" x14ac:dyDescent="0.4">
      <c r="B12" s="5" t="s">
        <v>19</v>
      </c>
      <c r="C12" s="5" t="s">
        <v>28</v>
      </c>
      <c r="D12" s="5" t="s">
        <v>29</v>
      </c>
      <c r="E12" s="5" t="s">
        <v>32</v>
      </c>
      <c r="F12" s="5" t="s">
        <v>26</v>
      </c>
      <c r="G12" s="6">
        <v>10</v>
      </c>
      <c r="H12" s="6">
        <v>200</v>
      </c>
      <c r="I12" s="6">
        <f>-H12/G12*4</f>
        <v>-80</v>
      </c>
      <c r="J12" s="6">
        <f t="shared" si="0"/>
        <v>120</v>
      </c>
      <c r="K12" s="6">
        <f t="shared" si="1"/>
        <v>1200</v>
      </c>
    </row>
    <row r="13" spans="2:11" x14ac:dyDescent="0.4">
      <c r="B13" s="5" t="s">
        <v>33</v>
      </c>
      <c r="C13" s="5" t="s">
        <v>20</v>
      </c>
      <c r="D13" s="5" t="s">
        <v>23</v>
      </c>
      <c r="E13" s="5" t="s">
        <v>34</v>
      </c>
      <c r="F13" s="5" t="s">
        <v>35</v>
      </c>
      <c r="G13" s="6">
        <v>15</v>
      </c>
      <c r="H13" s="6">
        <v>120</v>
      </c>
      <c r="I13" s="6">
        <f>-H13/G13*1</f>
        <v>-8</v>
      </c>
      <c r="J13" s="6">
        <f t="shared" si="0"/>
        <v>112</v>
      </c>
      <c r="K13" s="6">
        <f t="shared" si="1"/>
        <v>1680</v>
      </c>
    </row>
    <row r="14" spans="2:11" x14ac:dyDescent="0.4">
      <c r="B14" s="5" t="s">
        <v>33</v>
      </c>
      <c r="C14" s="5" t="s">
        <v>28</v>
      </c>
      <c r="D14" s="5" t="s">
        <v>29</v>
      </c>
      <c r="E14" s="5" t="s">
        <v>36</v>
      </c>
      <c r="F14" s="5" t="s">
        <v>35</v>
      </c>
      <c r="G14" s="6">
        <v>8</v>
      </c>
      <c r="H14" s="6">
        <v>80</v>
      </c>
      <c r="I14" s="6">
        <f>-H14/G14*1</f>
        <v>-10</v>
      </c>
      <c r="J14" s="6">
        <f t="shared" si="0"/>
        <v>70</v>
      </c>
      <c r="K14" s="6">
        <f t="shared" si="1"/>
        <v>560</v>
      </c>
    </row>
    <row r="15" spans="2:11" x14ac:dyDescent="0.4">
      <c r="B15" s="5" t="s">
        <v>33</v>
      </c>
      <c r="C15" s="5" t="s">
        <v>37</v>
      </c>
      <c r="D15" s="5" t="s">
        <v>38</v>
      </c>
      <c r="E15" s="5" t="s">
        <v>39</v>
      </c>
      <c r="F15" s="5" t="s">
        <v>25</v>
      </c>
      <c r="G15" s="6">
        <v>6</v>
      </c>
      <c r="H15" s="6">
        <v>20</v>
      </c>
      <c r="I15" s="6">
        <f>-H15/G15*1</f>
        <v>-3.3333333333333335</v>
      </c>
      <c r="J15" s="6">
        <f t="shared" si="0"/>
        <v>16.666666666666668</v>
      </c>
      <c r="K15" s="6">
        <f t="shared" si="1"/>
        <v>100</v>
      </c>
    </row>
    <row r="16" spans="2:11" x14ac:dyDescent="0.4">
      <c r="B16" s="5" t="s">
        <v>33</v>
      </c>
      <c r="C16" s="5" t="s">
        <v>37</v>
      </c>
      <c r="D16" s="5" t="s">
        <v>38</v>
      </c>
      <c r="E16" s="5" t="s">
        <v>39</v>
      </c>
      <c r="F16" s="5" t="s">
        <v>26</v>
      </c>
      <c r="G16" s="6">
        <v>6</v>
      </c>
      <c r="H16" s="6">
        <v>20</v>
      </c>
      <c r="I16" s="6">
        <f>-H16/G16*1</f>
        <v>-3.3333333333333335</v>
      </c>
      <c r="J16" s="6">
        <f t="shared" si="0"/>
        <v>16.666666666666668</v>
      </c>
      <c r="K16" s="6">
        <f t="shared" si="1"/>
        <v>100</v>
      </c>
    </row>
    <row r="18" spans="2:9" x14ac:dyDescent="0.4">
      <c r="B18" s="3" t="s">
        <v>1</v>
      </c>
      <c r="C18" s="3" t="s">
        <v>25</v>
      </c>
      <c r="D18" s="3" t="s">
        <v>26</v>
      </c>
      <c r="E18" s="3" t="s">
        <v>27</v>
      </c>
      <c r="F18" s="3" t="s">
        <v>35</v>
      </c>
      <c r="G18" s="4" t="s">
        <v>40</v>
      </c>
    </row>
    <row r="19" spans="2:9" x14ac:dyDescent="0.4">
      <c r="B19" s="5" t="s">
        <v>41</v>
      </c>
      <c r="C19" s="7">
        <f>+SUMIFS($J$4:$J$16,$F$4:$F$16,C18)</f>
        <v>896.66666666666663</v>
      </c>
      <c r="D19" s="7">
        <f>+SUMIFS($J$4:$J$16,$F$4:$F$16,D18)</f>
        <v>776.66666666666663</v>
      </c>
      <c r="E19" s="7">
        <f>+SUMIFS($J$4:$J$16,$F$4:$F$16,E18)</f>
        <v>220</v>
      </c>
      <c r="F19" s="7">
        <f>+SUMIFS($J$4:$J$16,$F$4:$F$16,F18)</f>
        <v>182</v>
      </c>
      <c r="G19" s="7">
        <f>+SUM(J4:J6)</f>
        <v>920</v>
      </c>
    </row>
    <row r="20" spans="2:9" x14ac:dyDescent="0.4">
      <c r="I20" s="12" t="s">
        <v>69</v>
      </c>
    </row>
    <row r="21" spans="2:9" x14ac:dyDescent="0.4">
      <c r="B21" s="1" t="s">
        <v>42</v>
      </c>
    </row>
    <row r="22" spans="2:9" x14ac:dyDescent="0.4">
      <c r="B22" s="3"/>
      <c r="C22" s="3" t="s">
        <v>25</v>
      </c>
      <c r="D22" s="3" t="s">
        <v>26</v>
      </c>
      <c r="E22" s="3" t="s">
        <v>27</v>
      </c>
      <c r="F22" s="3" t="s">
        <v>35</v>
      </c>
      <c r="G22" s="4" t="s">
        <v>12</v>
      </c>
      <c r="H22" s="4" t="s">
        <v>43</v>
      </c>
    </row>
    <row r="23" spans="2:9" x14ac:dyDescent="0.4">
      <c r="B23" s="5" t="s">
        <v>41</v>
      </c>
      <c r="C23" s="7">
        <f>+C19</f>
        <v>896.66666666666663</v>
      </c>
      <c r="D23" s="7">
        <f>+D19</f>
        <v>776.66666666666663</v>
      </c>
      <c r="E23" s="7">
        <f>+E19</f>
        <v>220</v>
      </c>
      <c r="F23" s="7">
        <f>+F19</f>
        <v>182</v>
      </c>
      <c r="G23" s="5"/>
      <c r="H23" s="7">
        <f>+SUM(C23:G23)</f>
        <v>2075.333333333333</v>
      </c>
    </row>
    <row r="24" spans="2:9" ht="33.6" x14ac:dyDescent="0.4">
      <c r="B24" s="5" t="s">
        <v>44</v>
      </c>
      <c r="C24" s="5">
        <v>140</v>
      </c>
      <c r="D24" s="5">
        <v>175</v>
      </c>
      <c r="E24" s="5">
        <v>105</v>
      </c>
      <c r="F24" s="5">
        <v>140</v>
      </c>
      <c r="G24" s="5"/>
      <c r="H24" s="7">
        <f>+SUM(C24:G24)</f>
        <v>560</v>
      </c>
    </row>
    <row r="25" spans="2:9" x14ac:dyDescent="0.4">
      <c r="B25" s="5" t="s">
        <v>12</v>
      </c>
      <c r="C25" s="5"/>
      <c r="D25" s="5"/>
      <c r="E25" s="5"/>
      <c r="F25" s="5"/>
      <c r="G25" s="7">
        <f>+J4</f>
        <v>500</v>
      </c>
      <c r="H25" s="7">
        <f>+SUM(C25:G25)</f>
        <v>500</v>
      </c>
    </row>
    <row r="26" spans="2:9" x14ac:dyDescent="0.4">
      <c r="B26" s="5" t="s">
        <v>45</v>
      </c>
      <c r="C26" s="7">
        <f>+C24/$H$24*$G$25</f>
        <v>125</v>
      </c>
      <c r="D26" s="7">
        <f>+D24/$H$24*$G$25</f>
        <v>156.25</v>
      </c>
      <c r="E26" s="7">
        <f>+E24/$H$24*$G$25</f>
        <v>93.75</v>
      </c>
      <c r="F26" s="7">
        <f>+F24/$H$24*$G$25</f>
        <v>125</v>
      </c>
      <c r="G26" s="5"/>
      <c r="H26" s="7">
        <f>+SUM(C26:G26)</f>
        <v>500</v>
      </c>
    </row>
    <row r="27" spans="2:9" x14ac:dyDescent="0.4">
      <c r="B27" s="5" t="s">
        <v>46</v>
      </c>
      <c r="C27" s="7">
        <f>+C23+C26</f>
        <v>1021.6666666666666</v>
      </c>
      <c r="D27" s="7">
        <f>+D23+D26</f>
        <v>932.91666666666663</v>
      </c>
      <c r="E27" s="7">
        <f>+E23+E26</f>
        <v>313.75</v>
      </c>
      <c r="F27" s="7">
        <f>+F23+F26</f>
        <v>307</v>
      </c>
      <c r="G27" s="7"/>
      <c r="H27" s="7">
        <f>+SUM(C27:G27)</f>
        <v>2575.333333333333</v>
      </c>
    </row>
    <row r="29" spans="2:9" x14ac:dyDescent="0.4">
      <c r="B29" s="1" t="s">
        <v>47</v>
      </c>
    </row>
    <row r="30" spans="2:9" x14ac:dyDescent="0.4">
      <c r="B30" s="3"/>
      <c r="C30" s="3" t="s">
        <v>25</v>
      </c>
      <c r="D30" s="3" t="s">
        <v>26</v>
      </c>
      <c r="E30" s="3" t="s">
        <v>27</v>
      </c>
      <c r="F30" s="3" t="s">
        <v>35</v>
      </c>
      <c r="G30" s="4" t="s">
        <v>43</v>
      </c>
    </row>
    <row r="31" spans="2:9" x14ac:dyDescent="0.4">
      <c r="B31" s="5" t="s">
        <v>48</v>
      </c>
      <c r="C31" s="7">
        <f>+C27</f>
        <v>1021.6666666666666</v>
      </c>
      <c r="D31" s="7">
        <f t="shared" ref="D31:F31" si="2">+D27</f>
        <v>932.91666666666663</v>
      </c>
      <c r="E31" s="7">
        <f t="shared" si="2"/>
        <v>313.75</v>
      </c>
      <c r="F31" s="7">
        <f t="shared" si="2"/>
        <v>307</v>
      </c>
      <c r="G31" s="7">
        <f>+SUM(C31:F31)</f>
        <v>2575.333333333333</v>
      </c>
    </row>
    <row r="32" spans="2:9" x14ac:dyDescent="0.4">
      <c r="B32" s="5" t="s">
        <v>49</v>
      </c>
      <c r="C32" s="5">
        <f>+SUMIFS($K$4:$K$16,$F$4:$F$16,C30)</f>
        <v>15900</v>
      </c>
      <c r="D32" s="5">
        <f t="shared" ref="D32:F32" si="3">+SUMIFS($K$4:$K$16,$F$4:$F$16,D30)</f>
        <v>14100</v>
      </c>
      <c r="E32" s="5">
        <f t="shared" si="3"/>
        <v>4000</v>
      </c>
      <c r="F32" s="5">
        <f t="shared" si="3"/>
        <v>2240</v>
      </c>
      <c r="G32" s="7">
        <f t="shared" ref="G32:G34" si="4">+SUM(C32:F32)</f>
        <v>36240</v>
      </c>
    </row>
    <row r="33" spans="2:8" x14ac:dyDescent="0.4">
      <c r="B33" s="5" t="s">
        <v>50</v>
      </c>
      <c r="C33" s="7">
        <f>+C32/$G$32*$J$6</f>
        <v>105.29801324503312</v>
      </c>
      <c r="D33" s="7">
        <f>+D32/$G$32*$J$6</f>
        <v>93.377483443708613</v>
      </c>
      <c r="E33" s="7">
        <f>+E32/$G$32*$J$6</f>
        <v>26.490066225165563</v>
      </c>
      <c r="F33" s="7">
        <f>+F32/$G$32*$J$6</f>
        <v>14.834437086092716</v>
      </c>
      <c r="G33" s="7">
        <f t="shared" si="4"/>
        <v>240.00000000000003</v>
      </c>
    </row>
    <row r="34" spans="2:8" x14ac:dyDescent="0.4">
      <c r="B34" s="5" t="s">
        <v>46</v>
      </c>
      <c r="C34" s="7">
        <f>+C31+C33</f>
        <v>1126.9646799116997</v>
      </c>
      <c r="D34" s="7">
        <f>+D31+D33</f>
        <v>1026.2941501103753</v>
      </c>
      <c r="E34" s="7">
        <f>+E31+E33</f>
        <v>340.24006622516555</v>
      </c>
      <c r="F34" s="7">
        <f>+F31+F33</f>
        <v>321.83443708609269</v>
      </c>
      <c r="G34" s="7">
        <f t="shared" si="4"/>
        <v>2815.3333333333335</v>
      </c>
    </row>
    <row r="36" spans="2:8" x14ac:dyDescent="0.4">
      <c r="B36" s="1" t="s">
        <v>51</v>
      </c>
    </row>
    <row r="37" spans="2:8" ht="33.6" x14ac:dyDescent="0.4">
      <c r="B37" s="3"/>
      <c r="C37" s="3" t="s">
        <v>25</v>
      </c>
      <c r="D37" s="3" t="s">
        <v>26</v>
      </c>
      <c r="E37" s="3" t="s">
        <v>27</v>
      </c>
      <c r="F37" s="3" t="s">
        <v>35</v>
      </c>
      <c r="G37" s="3" t="s">
        <v>52</v>
      </c>
      <c r="H37" s="4" t="s">
        <v>43</v>
      </c>
    </row>
    <row r="38" spans="2:8" x14ac:dyDescent="0.4">
      <c r="B38" s="5" t="s">
        <v>48</v>
      </c>
      <c r="C38" s="7">
        <f>+C34</f>
        <v>1126.9646799116997</v>
      </c>
      <c r="D38" s="7">
        <f t="shared" ref="D38:F38" si="5">+D34</f>
        <v>1026.2941501103753</v>
      </c>
      <c r="E38" s="7">
        <f t="shared" si="5"/>
        <v>340.24006622516555</v>
      </c>
      <c r="F38" s="7">
        <f t="shared" si="5"/>
        <v>321.83443708609269</v>
      </c>
      <c r="G38" s="7">
        <f>+J5</f>
        <v>180</v>
      </c>
      <c r="H38" s="7">
        <f>+SUM(C38:G38)</f>
        <v>2995.3333333333335</v>
      </c>
    </row>
    <row r="39" spans="2:8" x14ac:dyDescent="0.4">
      <c r="B39" s="5" t="s">
        <v>53</v>
      </c>
      <c r="C39" s="5">
        <f>+SUM(C40:C42)</f>
        <v>123</v>
      </c>
      <c r="D39" s="5">
        <f>+SUM(D40:D42)</f>
        <v>7</v>
      </c>
      <c r="E39" s="5">
        <f>+SUM(E40:E42)</f>
        <v>11</v>
      </c>
      <c r="F39" s="5">
        <f>+SUM(F40:F42)</f>
        <v>11</v>
      </c>
      <c r="G39" s="5">
        <f>+SUM(G40:G42)</f>
        <v>0</v>
      </c>
      <c r="H39" s="7">
        <f t="shared" ref="H39:H43" si="6">+SUM(C39:G39)</f>
        <v>152</v>
      </c>
    </row>
    <row r="40" spans="2:8" x14ac:dyDescent="0.4">
      <c r="B40" s="8" t="s">
        <v>54</v>
      </c>
      <c r="C40" s="8">
        <v>52</v>
      </c>
      <c r="D40" s="8">
        <v>22</v>
      </c>
      <c r="E40" s="8">
        <v>5</v>
      </c>
      <c r="F40" s="8">
        <v>7</v>
      </c>
      <c r="G40" s="8"/>
      <c r="H40" s="9">
        <f t="shared" si="6"/>
        <v>86</v>
      </c>
    </row>
    <row r="41" spans="2:8" x14ac:dyDescent="0.4">
      <c r="B41" s="8" t="s">
        <v>55</v>
      </c>
      <c r="C41" s="8">
        <v>120</v>
      </c>
      <c r="D41" s="8">
        <v>45</v>
      </c>
      <c r="E41" s="8">
        <v>12</v>
      </c>
      <c r="F41" s="8">
        <v>11</v>
      </c>
      <c r="G41" s="8"/>
      <c r="H41" s="9">
        <f t="shared" si="6"/>
        <v>188</v>
      </c>
    </row>
    <row r="42" spans="2:8" x14ac:dyDescent="0.4">
      <c r="B42" s="8" t="s">
        <v>56</v>
      </c>
      <c r="C42" s="8">
        <v>-49</v>
      </c>
      <c r="D42" s="8">
        <v>-60</v>
      </c>
      <c r="E42" s="8">
        <v>-6</v>
      </c>
      <c r="F42" s="8">
        <v>-7</v>
      </c>
      <c r="G42" s="8"/>
      <c r="H42" s="9">
        <f t="shared" si="6"/>
        <v>-122</v>
      </c>
    </row>
    <row r="43" spans="2:8" x14ac:dyDescent="0.4">
      <c r="B43" s="5" t="s">
        <v>46</v>
      </c>
      <c r="C43" s="7">
        <f>+C38+C39</f>
        <v>1249.9646799116997</v>
      </c>
      <c r="D43" s="7">
        <f>+D38+D39</f>
        <v>1033.2941501103753</v>
      </c>
      <c r="E43" s="7">
        <f>+E38+E39</f>
        <v>351.24006622516555</v>
      </c>
      <c r="F43" s="7">
        <f>+F38+F39</f>
        <v>332.83443708609269</v>
      </c>
      <c r="G43" s="7">
        <f>+G38+G39</f>
        <v>180</v>
      </c>
      <c r="H43" s="7">
        <f t="shared" si="6"/>
        <v>3147.3333333333335</v>
      </c>
    </row>
    <row r="45" spans="2:8" x14ac:dyDescent="0.4">
      <c r="B45" s="1" t="s">
        <v>57</v>
      </c>
    </row>
    <row r="46" spans="2:8" ht="33.6" x14ac:dyDescent="0.4">
      <c r="B46" s="3"/>
      <c r="C46" s="3" t="s">
        <v>25</v>
      </c>
      <c r="D46" s="3" t="s">
        <v>26</v>
      </c>
      <c r="E46" s="3" t="s">
        <v>27</v>
      </c>
      <c r="F46" s="3" t="s">
        <v>35</v>
      </c>
      <c r="G46" s="3" t="s">
        <v>52</v>
      </c>
      <c r="H46" s="4" t="s">
        <v>43</v>
      </c>
    </row>
    <row r="47" spans="2:8" x14ac:dyDescent="0.4">
      <c r="B47" s="10" t="s">
        <v>48</v>
      </c>
      <c r="C47" s="11">
        <f>+C43</f>
        <v>1249.9646799116997</v>
      </c>
      <c r="D47" s="11">
        <f t="shared" ref="D47:G47" si="7">+D43</f>
        <v>1033.2941501103753</v>
      </c>
      <c r="E47" s="11">
        <f t="shared" si="7"/>
        <v>351.24006622516555</v>
      </c>
      <c r="F47" s="11">
        <f t="shared" si="7"/>
        <v>332.83443708609269</v>
      </c>
      <c r="G47" s="11">
        <f t="shared" si="7"/>
        <v>180</v>
      </c>
      <c r="H47" s="11">
        <f>+SUM(C47:G47)</f>
        <v>3147.3333333333335</v>
      </c>
    </row>
    <row r="48" spans="2:8" x14ac:dyDescent="0.4">
      <c r="B48" s="10" t="s">
        <v>58</v>
      </c>
      <c r="C48" s="10">
        <v>-50</v>
      </c>
      <c r="D48" s="10"/>
      <c r="E48" s="10"/>
      <c r="F48" s="10"/>
      <c r="G48" s="10"/>
      <c r="H48" s="11">
        <f t="shared" ref="H48:H50" si="8">+SUM(C48:G48)</f>
        <v>-50</v>
      </c>
    </row>
    <row r="49" spans="2:8" x14ac:dyDescent="0.4">
      <c r="B49" s="10" t="s">
        <v>59</v>
      </c>
      <c r="C49" s="10">
        <v>-16</v>
      </c>
      <c r="D49" s="10"/>
      <c r="E49" s="10">
        <v>3</v>
      </c>
      <c r="F49" s="10">
        <v>-20</v>
      </c>
      <c r="G49" s="10"/>
      <c r="H49" s="11">
        <f t="shared" si="8"/>
        <v>-33</v>
      </c>
    </row>
    <row r="50" spans="2:8" x14ac:dyDescent="0.4">
      <c r="B50" s="10" t="s">
        <v>46</v>
      </c>
      <c r="C50" s="11">
        <f>+SUM(C47:C49)</f>
        <v>1183.9646799116997</v>
      </c>
      <c r="D50" s="11">
        <f>+SUM(D47:D49)</f>
        <v>1033.2941501103753</v>
      </c>
      <c r="E50" s="11">
        <f>+SUM(E47:E49)</f>
        <v>354.24006622516555</v>
      </c>
      <c r="F50" s="11">
        <f>+SUM(F47:F49)</f>
        <v>312.83443708609269</v>
      </c>
      <c r="G50" s="11">
        <f>+SUM(G47:G49)</f>
        <v>180</v>
      </c>
      <c r="H50" s="11">
        <f t="shared" si="8"/>
        <v>3064.3333333333335</v>
      </c>
    </row>
    <row r="52" spans="2:8" x14ac:dyDescent="0.4">
      <c r="B52" s="1" t="s">
        <v>60</v>
      </c>
    </row>
    <row r="53" spans="2:8" ht="33.6" x14ac:dyDescent="0.4">
      <c r="B53" s="3"/>
      <c r="C53" s="3" t="s">
        <v>25</v>
      </c>
      <c r="D53" s="3" t="s">
        <v>26</v>
      </c>
      <c r="E53" s="3" t="s">
        <v>27</v>
      </c>
      <c r="F53" s="3" t="s">
        <v>35</v>
      </c>
      <c r="G53" s="3" t="s">
        <v>52</v>
      </c>
      <c r="H53" s="4" t="s">
        <v>43</v>
      </c>
    </row>
    <row r="54" spans="2:8" x14ac:dyDescent="0.4">
      <c r="B54" s="10" t="s">
        <v>61</v>
      </c>
      <c r="C54" s="11">
        <f>+C50</f>
        <v>1183.9646799116997</v>
      </c>
      <c r="D54" s="11">
        <f t="shared" ref="D54:G54" si="9">+D50</f>
        <v>1033.2941501103753</v>
      </c>
      <c r="E54" s="11">
        <f t="shared" si="9"/>
        <v>354.24006622516555</v>
      </c>
      <c r="F54" s="11">
        <f t="shared" si="9"/>
        <v>312.83443708609269</v>
      </c>
      <c r="G54" s="11">
        <f t="shared" si="9"/>
        <v>180</v>
      </c>
      <c r="H54" s="11">
        <f>+SUM(C54:G54)</f>
        <v>3064.3333333333335</v>
      </c>
    </row>
    <row r="55" spans="2:8" x14ac:dyDescent="0.4">
      <c r="B55" s="8" t="s">
        <v>62</v>
      </c>
      <c r="C55" s="9">
        <f>+C19</f>
        <v>896.66666666666663</v>
      </c>
      <c r="D55" s="9">
        <f>+D19</f>
        <v>776.66666666666663</v>
      </c>
      <c r="E55" s="9">
        <f>+E19</f>
        <v>220</v>
      </c>
      <c r="F55" s="9">
        <f>+F19</f>
        <v>182</v>
      </c>
      <c r="G55" s="9"/>
      <c r="H55" s="9">
        <f t="shared" ref="H55:H61" si="10">+SUM(C55:G55)</f>
        <v>2075.333333333333</v>
      </c>
    </row>
    <row r="56" spans="2:8" x14ac:dyDescent="0.4">
      <c r="B56" s="8" t="s">
        <v>63</v>
      </c>
      <c r="C56" s="9">
        <f>+C26</f>
        <v>125</v>
      </c>
      <c r="D56" s="9">
        <f>+D26</f>
        <v>156.25</v>
      </c>
      <c r="E56" s="9">
        <f>+E26</f>
        <v>93.75</v>
      </c>
      <c r="F56" s="9">
        <f>+F26</f>
        <v>125</v>
      </c>
      <c r="G56" s="9"/>
      <c r="H56" s="9">
        <f t="shared" si="10"/>
        <v>500</v>
      </c>
    </row>
    <row r="57" spans="2:8" x14ac:dyDescent="0.4">
      <c r="B57" s="8" t="s">
        <v>64</v>
      </c>
      <c r="C57" s="9">
        <f>+C33</f>
        <v>105.29801324503312</v>
      </c>
      <c r="D57" s="9">
        <f>+D33</f>
        <v>93.377483443708613</v>
      </c>
      <c r="E57" s="9">
        <f>+E33</f>
        <v>26.490066225165563</v>
      </c>
      <c r="F57" s="9">
        <f>+F33</f>
        <v>14.834437086092716</v>
      </c>
      <c r="G57" s="9"/>
      <c r="H57" s="9">
        <f t="shared" si="10"/>
        <v>240.00000000000003</v>
      </c>
    </row>
    <row r="58" spans="2:8" x14ac:dyDescent="0.4">
      <c r="B58" s="8" t="s">
        <v>65</v>
      </c>
      <c r="C58" s="8">
        <f>+C39</f>
        <v>123</v>
      </c>
      <c r="D58" s="8">
        <f>+D39</f>
        <v>7</v>
      </c>
      <c r="E58" s="8">
        <f>+E39</f>
        <v>11</v>
      </c>
      <c r="F58" s="8">
        <f>+F39</f>
        <v>11</v>
      </c>
      <c r="G58" s="8"/>
      <c r="H58" s="9">
        <f t="shared" si="10"/>
        <v>152</v>
      </c>
    </row>
    <row r="59" spans="2:8" x14ac:dyDescent="0.4">
      <c r="B59" s="8" t="s">
        <v>66</v>
      </c>
      <c r="C59" s="8">
        <f t="shared" ref="C59:F60" si="11">+C48</f>
        <v>-50</v>
      </c>
      <c r="D59" s="8">
        <f t="shared" si="11"/>
        <v>0</v>
      </c>
      <c r="E59" s="8">
        <f t="shared" si="11"/>
        <v>0</v>
      </c>
      <c r="F59" s="8">
        <f t="shared" si="11"/>
        <v>0</v>
      </c>
      <c r="G59" s="8"/>
      <c r="H59" s="9">
        <f t="shared" si="10"/>
        <v>-50</v>
      </c>
    </row>
    <row r="60" spans="2:8" x14ac:dyDescent="0.4">
      <c r="B60" s="8" t="s">
        <v>67</v>
      </c>
      <c r="C60" s="8">
        <f t="shared" si="11"/>
        <v>-16</v>
      </c>
      <c r="D60" s="8">
        <f t="shared" si="11"/>
        <v>0</v>
      </c>
      <c r="E60" s="8">
        <f t="shared" si="11"/>
        <v>3</v>
      </c>
      <c r="F60" s="8">
        <f t="shared" si="11"/>
        <v>-20</v>
      </c>
      <c r="G60" s="8"/>
      <c r="H60" s="9">
        <f t="shared" si="10"/>
        <v>-33</v>
      </c>
    </row>
    <row r="61" spans="2:8" x14ac:dyDescent="0.4">
      <c r="B61" s="8" t="s">
        <v>68</v>
      </c>
      <c r="C61" s="8"/>
      <c r="D61" s="8"/>
      <c r="E61" s="8"/>
      <c r="F61" s="8"/>
      <c r="G61" s="9">
        <f>+G38</f>
        <v>180</v>
      </c>
      <c r="H61" s="9">
        <f t="shared" si="10"/>
        <v>180</v>
      </c>
    </row>
  </sheetData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2024-09-23T19:30:13Z</dcterms:created>
  <dcterms:modified xsi:type="dcterms:W3CDTF">2024-10-05T14:18:04Z</dcterms:modified>
</cp:coreProperties>
</file>