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filterPrivacy="1" defaultThemeVersion="202300"/>
  <xr:revisionPtr revIDLastSave="0" documentId="13_ncr:1_{9730E3A9-199F-473C-B937-514172161358}" xr6:coauthVersionLast="47" xr6:coauthVersionMax="47" xr10:uidLastSave="{00000000-0000-0000-0000-000000000000}"/>
  <bookViews>
    <workbookView xWindow="-108" yWindow="-108" windowWidth="23256" windowHeight="12456" xr2:uid="{493417A9-DA43-45D8-A7B6-80863F84879E}"/>
  </bookViews>
  <sheets>
    <sheet name="Sheet1" sheetId="1" r:id="rId1"/>
  </sheets>
  <calcPr calcId="191029" iterateDelta="1.0000000000000001E-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8" i="1" l="1"/>
  <c r="C39" i="1" s="1"/>
  <c r="C40" i="1" l="1"/>
  <c r="C16" i="1" s="1"/>
  <c r="D16" i="1" s="1"/>
  <c r="C41" i="1"/>
  <c r="D19" i="1"/>
  <c r="C18" i="1"/>
  <c r="D18" i="1" s="1"/>
  <c r="D20" i="1"/>
  <c r="C17" i="1"/>
  <c r="D17" i="1" s="1"/>
  <c r="C15" i="1" l="1"/>
  <c r="D15" i="1" s="1"/>
  <c r="C20" i="1"/>
  <c r="C19" i="1"/>
</calcChain>
</file>

<file path=xl/sharedStrings.xml><?xml version="1.0" encoding="utf-8"?>
<sst xmlns="http://schemas.openxmlformats.org/spreadsheetml/2006/main" count="39" uniqueCount="34">
  <si>
    <t>European Call &amp; Put Options Valuation</t>
    <phoneticPr fontId="4" type="noConversion"/>
  </si>
  <si>
    <t>Option attributes</t>
    <phoneticPr fontId="4" type="noConversion"/>
  </si>
  <si>
    <t>[user input]</t>
    <phoneticPr fontId="4" type="noConversion"/>
  </si>
  <si>
    <t>Exercise price</t>
    <phoneticPr fontId="4" type="noConversion"/>
  </si>
  <si>
    <t>Expiration (years)</t>
    <phoneticPr fontId="4" type="noConversion"/>
  </si>
  <si>
    <t>Stock attributes</t>
    <phoneticPr fontId="4" type="noConversion"/>
  </si>
  <si>
    <t>Share price</t>
    <phoneticPr fontId="4" type="noConversion"/>
  </si>
  <si>
    <t>Dividend (annual)</t>
    <phoneticPr fontId="4" type="noConversion"/>
  </si>
  <si>
    <t>Volatility (annual)</t>
    <phoneticPr fontId="4" type="noConversion"/>
  </si>
  <si>
    <t>Financing attributes</t>
    <phoneticPr fontId="4" type="noConversion"/>
  </si>
  <si>
    <t>Risk-free rate (annual)</t>
    <phoneticPr fontId="4" type="noConversion"/>
  </si>
  <si>
    <t>European Call</t>
    <phoneticPr fontId="4" type="noConversion"/>
  </si>
  <si>
    <t>European Put</t>
    <phoneticPr fontId="4" type="noConversion"/>
  </si>
  <si>
    <t>Price</t>
    <phoneticPr fontId="4" type="noConversion"/>
  </si>
  <si>
    <t>Delta</t>
    <phoneticPr fontId="4" type="noConversion"/>
  </si>
  <si>
    <t>Gamma</t>
    <phoneticPr fontId="4" type="noConversion"/>
  </si>
  <si>
    <t>Vega</t>
    <phoneticPr fontId="4" type="noConversion"/>
  </si>
  <si>
    <t>Rho</t>
    <phoneticPr fontId="4" type="noConversion"/>
  </si>
  <si>
    <t>Theta</t>
    <phoneticPr fontId="4" type="noConversion"/>
  </si>
  <si>
    <r>
      <t>Delta</t>
    </r>
    <r>
      <rPr>
        <sz val="11"/>
        <color rgb="FF0D0D0D"/>
        <rFont val="Lato"/>
        <family val="2"/>
      </rPr>
      <t>:</t>
    </r>
    <phoneticPr fontId="4" type="noConversion"/>
  </si>
  <si>
    <t>For a call option, as the stock price increases, the Delta moves closer to 1, indicating that the option's price will increase at a rate nearly equal to the stock. Conversely, as the stock price decreases, the Delta moves closer to 0, indicating the option's price will be less sensitive to the stock price change. For a put option, Delta ranges from -1 to 0; as the stock price increases, the Delta moves closer to 0, and as the stock price decreases, it moves closer to -1.</t>
    <phoneticPr fontId="4" type="noConversion"/>
  </si>
  <si>
    <r>
      <t>Gamma</t>
    </r>
    <r>
      <rPr>
        <sz val="11"/>
        <color rgb="FF0D0D0D"/>
        <rFont val="Lato"/>
        <family val="2"/>
      </rPr>
      <t>:</t>
    </r>
    <phoneticPr fontId="4" type="noConversion"/>
  </si>
  <si>
    <t>Gamma remains the same for both calls and puts. It measures the rate of change of Delta. A high Gamma means that the Delta is highly sensitive to changes in the underlying asset's price. Therefore, large changes in the underlying price will significantly affect the option's Delta, and hence its price.</t>
    <phoneticPr fontId="4" type="noConversion"/>
  </si>
  <si>
    <r>
      <t>Vega</t>
    </r>
    <r>
      <rPr>
        <sz val="11"/>
        <color rgb="FF0D0D0D"/>
        <rFont val="Lato"/>
        <family val="2"/>
      </rPr>
      <t>:</t>
    </r>
    <phoneticPr fontId="4" type="noConversion"/>
  </si>
  <si>
    <t>Vega is also the same for both calls and puts. It reflects the option's sensitivity to changes in the volatility of the underlying asset. If volatility increases, the prices of both call and put options will typically increase. If volatility decreases, the prices of both call and put options will typically decrease. This is because higher volatility increases the probability of the option being in the money at expiration.</t>
    <phoneticPr fontId="4" type="noConversion"/>
  </si>
  <si>
    <r>
      <t>Rho</t>
    </r>
    <r>
      <rPr>
        <sz val="11"/>
        <color rgb="FF0D0D0D"/>
        <rFont val="Lato"/>
        <family val="2"/>
      </rPr>
      <t>:</t>
    </r>
    <phoneticPr fontId="4" type="noConversion"/>
  </si>
  <si>
    <t>For a call option, an increase in the risk-free interest rate will typically increase the price of the call option since the present value of the strike price (the cost to the option buyer) is reduced. Conversely, a decrease in the risk-free interest rate will reduce the call option's price. For a put option, the effect is opposite. An increase in the risk-free interest rate will typically decrease the price of the put option, while a decrease in the risk-free interest rate will increase the put option's price.</t>
    <phoneticPr fontId="4" type="noConversion"/>
  </si>
  <si>
    <r>
      <t>Theta</t>
    </r>
    <r>
      <rPr>
        <sz val="11"/>
        <color rgb="FF0D0D0D"/>
        <rFont val="Lato"/>
        <family val="2"/>
      </rPr>
      <t>:</t>
    </r>
    <phoneticPr fontId="4" type="noConversion"/>
  </si>
  <si>
    <t>Theta represents the sensitivity of the price of an option to the passage of time. It is usually negative for long options because their value decreases as the expiration date approaches, reflecting the erosion of the time value of an option. Theta can be thought of as the daily rate of decline in an option's value if all other conditions remain constant. It's a key consideration for options traders who need to manage the effects of time decay on their positions.</t>
    <phoneticPr fontId="4" type="noConversion"/>
  </si>
  <si>
    <t>Supporting calculations:</t>
    <phoneticPr fontId="4" type="noConversion"/>
  </si>
  <si>
    <t>d1 =</t>
    <phoneticPr fontId="4" type="noConversion"/>
  </si>
  <si>
    <t>d2 =</t>
    <phoneticPr fontId="4" type="noConversion"/>
  </si>
  <si>
    <t>N(d1) =</t>
    <phoneticPr fontId="4" type="noConversion"/>
  </si>
  <si>
    <t>N(d2) =</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</si>
</sst>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
  </numFmts>
  <fonts count="10" x14ac:knownFonts="1">
    <font>
      <sz val="11"/>
      <color theme="1"/>
      <name val="lato"/>
      <family val="2"/>
      <charset val="129"/>
    </font>
    <font>
      <sz val="11"/>
      <color theme="1"/>
      <name val="Lato"/>
      <family val="2"/>
    </font>
    <font>
      <sz val="8"/>
      <name val="lato"/>
      <family val="2"/>
      <charset val="129"/>
    </font>
    <font>
      <b/>
      <u/>
      <sz val="11"/>
      <color theme="1"/>
      <name val="Lato"/>
      <family val="2"/>
    </font>
    <font>
      <sz val="8"/>
      <name val="맑은 고딕"/>
      <family val="2"/>
      <charset val="129"/>
      <scheme val="minor"/>
    </font>
    <font>
      <sz val="11"/>
      <color rgb="FFFF0000"/>
      <name val="Lato"/>
      <family val="2"/>
    </font>
    <font>
      <b/>
      <sz val="11"/>
      <color theme="1"/>
      <name val="Lato"/>
      <family val="2"/>
    </font>
    <font>
      <sz val="11"/>
      <color rgb="FF0D0D0D"/>
      <name val="Lato"/>
      <family val="2"/>
    </font>
    <font>
      <sz val="11"/>
      <color rgb="FF0D0D0D"/>
      <name val="Lato"/>
      <family val="2"/>
    </font>
    <font>
      <sz val="11"/>
      <color theme="0" tint="-0.14999847407452621"/>
      <name val="Lato"/>
      <family val="2"/>
    </font>
  </fonts>
  <fills count="6">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9" tint="0.79998168889431442"/>
        <bgColor indexed="64"/>
      </patternFill>
    </fill>
  </fills>
  <borders count="22">
    <border>
      <left/>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style="thin">
        <color auto="1"/>
      </right>
      <top/>
      <bottom style="thin">
        <color auto="1"/>
      </bottom>
      <diagonal/>
    </border>
    <border>
      <left style="thin">
        <color indexed="64"/>
      </left>
      <right style="thin">
        <color indexed="64"/>
      </right>
      <top/>
      <bottom style="thin">
        <color indexed="64"/>
      </bottom>
      <diagonal/>
    </border>
    <border>
      <left style="thin">
        <color auto="1"/>
      </left>
      <right style="thick">
        <color auto="1"/>
      </right>
      <top/>
      <bottom style="thin">
        <color auto="1"/>
      </bottom>
      <diagonal/>
    </border>
    <border>
      <left style="thin">
        <color indexed="64"/>
      </left>
      <right style="thin">
        <color indexed="64"/>
      </right>
      <top style="thin">
        <color indexed="64"/>
      </top>
      <bottom/>
      <diagonal/>
    </border>
    <border>
      <left style="thin">
        <color auto="1"/>
      </left>
      <right style="thick">
        <color auto="1"/>
      </right>
      <top style="thin">
        <color auto="1"/>
      </top>
      <bottom/>
      <diagonal/>
    </border>
    <border>
      <left style="thin">
        <color indexed="64"/>
      </left>
      <right style="thin">
        <color indexed="64"/>
      </right>
      <top style="thin">
        <color indexed="64"/>
      </top>
      <bottom style="thin">
        <color indexed="64"/>
      </bottom>
      <diagonal/>
    </border>
    <border>
      <left style="thin">
        <color auto="1"/>
      </left>
      <right style="thick">
        <color auto="1"/>
      </right>
      <top style="thin">
        <color auto="1"/>
      </top>
      <bottom style="thin">
        <color auto="1"/>
      </bottom>
      <diagonal/>
    </border>
    <border>
      <left style="thick">
        <color auto="1"/>
      </left>
      <right style="thin">
        <color auto="1"/>
      </right>
      <top style="thick">
        <color auto="1"/>
      </top>
      <bottom style="thick">
        <color auto="1"/>
      </bottom>
      <diagonal/>
    </border>
    <border>
      <left style="thin">
        <color auto="1"/>
      </left>
      <right style="thin">
        <color auto="1"/>
      </right>
      <top/>
      <bottom style="thick">
        <color auto="1"/>
      </bottom>
      <diagonal/>
    </border>
    <border>
      <left style="thin">
        <color auto="1"/>
      </left>
      <right style="thick">
        <color auto="1"/>
      </right>
      <top/>
      <bottom style="thick">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34">
    <xf numFmtId="0" fontId="0" fillId="0" borderId="0" xfId="0">
      <alignment vertical="center"/>
    </xf>
    <xf numFmtId="0" fontId="1" fillId="0" borderId="0" xfId="0" applyFont="1">
      <alignment vertical="center"/>
    </xf>
    <xf numFmtId="0" fontId="3" fillId="0" borderId="0" xfId="0" applyFont="1" applyAlignment="1">
      <alignment horizontal="center" vertical="center"/>
    </xf>
    <xf numFmtId="0" fontId="3" fillId="2" borderId="1" xfId="0" applyFont="1" applyFill="1" applyBorder="1" applyAlignment="1">
      <alignment horizontal="left"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5" fillId="3" borderId="4" xfId="0" applyFont="1" applyFill="1" applyBorder="1" applyAlignment="1">
      <alignment horizontal="center" vertical="center"/>
    </xf>
    <xf numFmtId="0" fontId="1" fillId="3" borderId="5" xfId="0" applyFont="1" applyFill="1" applyBorder="1">
      <alignment vertical="center"/>
    </xf>
    <xf numFmtId="0" fontId="1" fillId="0" borderId="6" xfId="0" applyFont="1" applyBorder="1">
      <alignment vertical="center"/>
    </xf>
    <xf numFmtId="0" fontId="1" fillId="3" borderId="7" xfId="0" applyFont="1" applyFill="1" applyBorder="1">
      <alignment vertical="center"/>
    </xf>
    <xf numFmtId="0" fontId="1" fillId="0" borderId="8" xfId="0" applyFont="1" applyBorder="1">
      <alignment vertical="center"/>
    </xf>
    <xf numFmtId="9" fontId="1" fillId="0" borderId="0" xfId="0" applyNumberFormat="1" applyFont="1">
      <alignment vertical="center"/>
    </xf>
    <xf numFmtId="0" fontId="1" fillId="3" borderId="9" xfId="0" applyFont="1" applyFill="1" applyBorder="1">
      <alignment vertical="center"/>
    </xf>
    <xf numFmtId="9" fontId="1" fillId="0" borderId="10" xfId="0" applyNumberFormat="1" applyFont="1" applyBorder="1">
      <alignment vertical="center"/>
    </xf>
    <xf numFmtId="9" fontId="1" fillId="0" borderId="8" xfId="0" applyNumberFormat="1" applyFont="1" applyBorder="1">
      <alignment vertical="center"/>
    </xf>
    <xf numFmtId="0" fontId="5" fillId="3" borderId="11" xfId="0" applyFont="1" applyFill="1" applyBorder="1" applyAlignment="1">
      <alignment horizontal="center" vertical="center"/>
    </xf>
    <xf numFmtId="0" fontId="1" fillId="3" borderId="12" xfId="0" applyFont="1" applyFill="1" applyBorder="1">
      <alignment vertical="center"/>
    </xf>
    <xf numFmtId="9" fontId="1" fillId="0" borderId="13" xfId="0" applyNumberFormat="1" applyFont="1" applyBorder="1">
      <alignment vertical="center"/>
    </xf>
    <xf numFmtId="0" fontId="1" fillId="4" borderId="14" xfId="0" applyFont="1" applyFill="1" applyBorder="1">
      <alignment vertical="center"/>
    </xf>
    <xf numFmtId="0" fontId="6" fillId="4" borderId="15" xfId="0" applyFont="1" applyFill="1" applyBorder="1" applyAlignment="1">
      <alignment horizontal="right" vertical="center"/>
    </xf>
    <xf numFmtId="0" fontId="6" fillId="4" borderId="16" xfId="0" applyFont="1" applyFill="1" applyBorder="1" applyAlignment="1">
      <alignment horizontal="right" vertical="center"/>
    </xf>
    <xf numFmtId="0" fontId="6" fillId="4" borderId="17" xfId="0" applyFont="1" applyFill="1" applyBorder="1">
      <alignment vertical="center"/>
    </xf>
    <xf numFmtId="176" fontId="1" fillId="5" borderId="9" xfId="0" applyNumberFormat="1" applyFont="1" applyFill="1" applyBorder="1">
      <alignment vertical="center"/>
    </xf>
    <xf numFmtId="176" fontId="1" fillId="5" borderId="18" xfId="0" applyNumberFormat="1" applyFont="1" applyFill="1" applyBorder="1">
      <alignment vertical="center"/>
    </xf>
    <xf numFmtId="0" fontId="6" fillId="0" borderId="0" xfId="0" applyFont="1">
      <alignment vertical="center"/>
    </xf>
    <xf numFmtId="0" fontId="6" fillId="4" borderId="19" xfId="0" applyFont="1" applyFill="1" applyBorder="1">
      <alignment vertical="center"/>
    </xf>
    <xf numFmtId="176" fontId="1" fillId="5" borderId="20" xfId="0" applyNumberFormat="1" applyFont="1" applyFill="1" applyBorder="1">
      <alignment vertical="center"/>
    </xf>
    <xf numFmtId="176" fontId="1" fillId="5" borderId="21" xfId="0" applyNumberFormat="1" applyFont="1" applyFill="1" applyBorder="1">
      <alignment vertical="center"/>
    </xf>
    <xf numFmtId="0" fontId="7" fillId="0" borderId="0" xfId="0" applyFont="1" applyAlignment="1">
      <alignment vertical="top" wrapText="1"/>
    </xf>
    <xf numFmtId="0" fontId="1" fillId="0" borderId="0" xfId="0" quotePrefix="1" applyFont="1">
      <alignment vertical="center"/>
    </xf>
    <xf numFmtId="0" fontId="8" fillId="0" borderId="0" xfId="0" applyFont="1" applyAlignment="1">
      <alignment horizontal="left" vertical="top" wrapText="1"/>
    </xf>
    <xf numFmtId="0" fontId="8" fillId="0" borderId="0" xfId="0" applyFont="1" applyAlignment="1">
      <alignment horizontal="left" vertical="center" indent="2"/>
    </xf>
    <xf numFmtId="0" fontId="9" fillId="0" borderId="0" xfId="0" applyFont="1">
      <alignment vertical="center"/>
    </xf>
    <xf numFmtId="176" fontId="9" fillId="0" borderId="0" xfId="0" applyNumberFormat="1" applyFo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A7833-1796-4E73-B05A-912CBDE7B051}">
  <dimension ref="B1:E41"/>
  <sheetViews>
    <sheetView showGridLines="0" tabSelected="1" zoomScale="70" zoomScaleNormal="70" workbookViewId="0"/>
  </sheetViews>
  <sheetFormatPr defaultColWidth="0" defaultRowHeight="0" zeroHeight="1" x14ac:dyDescent="0.4"/>
  <cols>
    <col min="1" max="1" width="2.3984375" style="1" customWidth="1"/>
    <col min="2" max="2" width="11.8984375" style="1" customWidth="1"/>
    <col min="3" max="3" width="23.09765625" style="1" customWidth="1"/>
    <col min="4" max="4" width="17.69921875" style="1" bestFit="1" customWidth="1"/>
    <col min="5" max="5" width="3.19921875" style="1" customWidth="1"/>
    <col min="6" max="16384" width="8.796875" style="1" hidden="1"/>
  </cols>
  <sheetData>
    <row r="1" spans="2:5" ht="16.8" x14ac:dyDescent="0.4"/>
    <row r="2" spans="2:5" ht="16.8" x14ac:dyDescent="0.4">
      <c r="B2" s="2" t="s">
        <v>0</v>
      </c>
      <c r="C2" s="2"/>
      <c r="D2" s="2"/>
    </row>
    <row r="3" spans="2:5" ht="17.399999999999999" thickBot="1" x14ac:dyDescent="0.45"/>
    <row r="4" spans="2:5" ht="18" customHeight="1" thickTop="1" thickBot="1" x14ac:dyDescent="0.45">
      <c r="B4" s="3" t="s">
        <v>1</v>
      </c>
      <c r="C4" s="4"/>
      <c r="D4" s="5"/>
    </row>
    <row r="5" spans="2:5" ht="17.399999999999999" thickTop="1" x14ac:dyDescent="0.4">
      <c r="B5" s="6" t="s">
        <v>2</v>
      </c>
      <c r="C5" s="7" t="s">
        <v>3</v>
      </c>
      <c r="D5" s="8">
        <v>126</v>
      </c>
    </row>
    <row r="6" spans="2:5" ht="17.399999999999999" thickBot="1" x14ac:dyDescent="0.45">
      <c r="B6" s="6" t="s">
        <v>2</v>
      </c>
      <c r="C6" s="9" t="s">
        <v>4</v>
      </c>
      <c r="D6" s="10">
        <v>5.5</v>
      </c>
    </row>
    <row r="7" spans="2:5" ht="18" thickTop="1" thickBot="1" x14ac:dyDescent="0.45">
      <c r="B7" s="3" t="s">
        <v>5</v>
      </c>
      <c r="C7" s="4"/>
      <c r="D7" s="5"/>
      <c r="E7" s="11"/>
    </row>
    <row r="8" spans="2:5" ht="17.399999999999999" thickTop="1" x14ac:dyDescent="0.4">
      <c r="B8" s="6" t="s">
        <v>2</v>
      </c>
      <c r="C8" s="7" t="s">
        <v>6</v>
      </c>
      <c r="D8" s="8">
        <v>110</v>
      </c>
      <c r="E8" s="11"/>
    </row>
    <row r="9" spans="2:5" ht="16.8" x14ac:dyDescent="0.4">
      <c r="B9" s="6" t="s">
        <v>2</v>
      </c>
      <c r="C9" s="12" t="s">
        <v>7</v>
      </c>
      <c r="D9" s="13">
        <v>0.01</v>
      </c>
      <c r="E9" s="11"/>
    </row>
    <row r="10" spans="2:5" ht="17.399999999999999" thickBot="1" x14ac:dyDescent="0.45">
      <c r="B10" s="6" t="s">
        <v>2</v>
      </c>
      <c r="C10" s="9" t="s">
        <v>8</v>
      </c>
      <c r="D10" s="14">
        <v>0.25</v>
      </c>
      <c r="E10" s="11"/>
    </row>
    <row r="11" spans="2:5" ht="18" thickTop="1" thickBot="1" x14ac:dyDescent="0.45">
      <c r="B11" s="3" t="s">
        <v>9</v>
      </c>
      <c r="C11" s="4"/>
      <c r="D11" s="5"/>
      <c r="E11" s="11"/>
    </row>
    <row r="12" spans="2:5" ht="18" thickTop="1" thickBot="1" x14ac:dyDescent="0.45">
      <c r="B12" s="15" t="s">
        <v>2</v>
      </c>
      <c r="C12" s="16" t="s">
        <v>10</v>
      </c>
      <c r="D12" s="17">
        <v>4.4999999999999998E-2</v>
      </c>
      <c r="E12" s="11"/>
    </row>
    <row r="13" spans="2:5" ht="18" thickTop="1" thickBot="1" x14ac:dyDescent="0.45">
      <c r="C13" s="11"/>
      <c r="E13" s="11"/>
    </row>
    <row r="14" spans="2:5" ht="16.8" x14ac:dyDescent="0.4">
      <c r="B14" s="18"/>
      <c r="C14" s="19" t="s">
        <v>11</v>
      </c>
      <c r="D14" s="20" t="s">
        <v>12</v>
      </c>
      <c r="E14" s="11"/>
    </row>
    <row r="15" spans="2:5" ht="16.8" x14ac:dyDescent="0.4">
      <c r="B15" s="21" t="s">
        <v>13</v>
      </c>
      <c r="C15" s="22">
        <f>MAX(0,(D8*EXP(1)^(-D9*D6)*C40)-D5*EXP(1)^(-D12*D6)*C41)</f>
        <v>26.321546288376418</v>
      </c>
      <c r="D15" s="23">
        <f>MAX(0,C15+(D5/(1+D12)^D6)-(D8/(1+D9)^D6))</f>
        <v>21.087626796426676</v>
      </c>
      <c r="E15" s="11"/>
    </row>
    <row r="16" spans="2:5" ht="16.8" x14ac:dyDescent="0.4">
      <c r="B16" s="21" t="s">
        <v>14</v>
      </c>
      <c r="C16" s="22">
        <f>C40</f>
        <v>0.65167855869169178</v>
      </c>
      <c r="D16" s="23">
        <f>-1+C16</f>
        <v>-0.34832144130830822</v>
      </c>
    </row>
    <row r="17" spans="2:5" ht="16.8" x14ac:dyDescent="0.4">
      <c r="B17" s="21" t="s">
        <v>15</v>
      </c>
      <c r="C17" s="22">
        <f>_xlfn.NORM.S.DIST(C38,FALSE)/(D8*D10*SQRT(D6))</f>
        <v>5.7331365170045258E-3</v>
      </c>
      <c r="D17" s="23">
        <f>C17</f>
        <v>5.7331365170045258E-3</v>
      </c>
    </row>
    <row r="18" spans="2:5" ht="16.8" x14ac:dyDescent="0.4">
      <c r="B18" s="21" t="s">
        <v>16</v>
      </c>
      <c r="C18" s="22">
        <f>D8*_xlfn.NORM.S.DIST(C38,FALSE)*SQRT(D6)</f>
        <v>95.385058801662808</v>
      </c>
      <c r="D18" s="23">
        <f>C18</f>
        <v>95.385058801662808</v>
      </c>
    </row>
    <row r="19" spans="2:5" ht="16.8" x14ac:dyDescent="0.4">
      <c r="B19" s="21" t="s">
        <v>17</v>
      </c>
      <c r="C19" s="22">
        <f>D5*D6*EXP(1)^(-D12*D6)*C41</f>
        <v>228.39796202398821</v>
      </c>
      <c r="D19" s="23">
        <f>-D5*D6*EXP(1)^(-D12*D6)*_xlfn.NORM.S.DIST(-C39,TRUE)</f>
        <v>-312.66194099798344</v>
      </c>
      <c r="E19" s="24"/>
    </row>
    <row r="20" spans="2:5" ht="17.399999999999999" thickBot="1" x14ac:dyDescent="0.45">
      <c r="B20" s="25" t="s">
        <v>18</v>
      </c>
      <c r="C20" s="26">
        <f>(-((D8*_xlfn.NORM.S.DIST(C38,FALSE)*D10)/(2*SQRT(D6)))-(D12*D5*EXP(1)^(-D12*D6)*C41))*-1</f>
        <v>4.036552843870421</v>
      </c>
      <c r="D20" s="27">
        <f>((D8*_xlfn.NORM.S.DIST(C38,FALSE)*D10)/(2*SQRT(D6)))-(D12*D5*EXP(1)^(-D12*D6)*_xlfn.NORM.S.DIST(-C39,TRUE))</f>
        <v>-0.3903009081275286</v>
      </c>
      <c r="E20" s="24"/>
    </row>
    <row r="21" spans="2:5" ht="16.8" x14ac:dyDescent="0.4"/>
    <row r="22" spans="2:5" ht="16.8" x14ac:dyDescent="0.4">
      <c r="B22" s="28" t="s">
        <v>19</v>
      </c>
      <c r="C22" s="29"/>
    </row>
    <row r="23" spans="2:5" ht="134.4" customHeight="1" x14ac:dyDescent="0.4">
      <c r="B23" s="30" t="s">
        <v>20</v>
      </c>
      <c r="C23" s="30"/>
      <c r="D23" s="30"/>
      <c r="E23" s="24"/>
    </row>
    <row r="24" spans="2:5" ht="16.8" x14ac:dyDescent="0.4">
      <c r="B24" s="31"/>
      <c r="E24" s="24"/>
    </row>
    <row r="25" spans="2:5" ht="16.8" x14ac:dyDescent="0.4">
      <c r="B25" s="28" t="s">
        <v>21</v>
      </c>
    </row>
    <row r="26" spans="2:5" ht="109.8" customHeight="1" x14ac:dyDescent="0.4">
      <c r="B26" s="30" t="s">
        <v>22</v>
      </c>
      <c r="C26" s="30"/>
      <c r="D26" s="30"/>
    </row>
    <row r="27" spans="2:5" ht="16.8" x14ac:dyDescent="0.4">
      <c r="B27" s="28" t="s">
        <v>23</v>
      </c>
    </row>
    <row r="28" spans="2:5" ht="139.19999999999999" customHeight="1" x14ac:dyDescent="0.4">
      <c r="B28" s="30" t="s">
        <v>24</v>
      </c>
      <c r="C28" s="30"/>
      <c r="D28" s="30"/>
    </row>
    <row r="29" spans="2:5" ht="16.8" x14ac:dyDescent="0.4">
      <c r="B29" s="28" t="s">
        <v>25</v>
      </c>
    </row>
    <row r="30" spans="2:5" ht="150" customHeight="1" x14ac:dyDescent="0.4">
      <c r="B30" s="30" t="s">
        <v>26</v>
      </c>
      <c r="C30" s="30"/>
      <c r="D30" s="30"/>
    </row>
    <row r="31" spans="2:5" ht="16.8" x14ac:dyDescent="0.4">
      <c r="B31" s="31"/>
    </row>
    <row r="32" spans="2:5" ht="16.8" x14ac:dyDescent="0.4">
      <c r="B32" s="28" t="s">
        <v>27</v>
      </c>
    </row>
    <row r="33" spans="2:4" ht="134.4" customHeight="1" x14ac:dyDescent="0.4">
      <c r="B33" s="30" t="s">
        <v>28</v>
      </c>
      <c r="C33" s="30"/>
      <c r="D33" s="30"/>
    </row>
    <row r="34" spans="2:4" ht="16.8" x14ac:dyDescent="0.4"/>
    <row r="35" spans="2:4" ht="16.8" x14ac:dyDescent="0.4"/>
    <row r="36" spans="2:4" ht="16.8" x14ac:dyDescent="0.4"/>
    <row r="37" spans="2:4" ht="16.8" x14ac:dyDescent="0.4">
      <c r="B37" s="32" t="s">
        <v>29</v>
      </c>
    </row>
    <row r="38" spans="2:4" ht="16.8" x14ac:dyDescent="0.4">
      <c r="B38" s="32" t="s">
        <v>30</v>
      </c>
      <c r="C38" s="33">
        <f>(LN(D8/D5)+(D12-D9+((D10^2)/2))*D6)/(D10*SQRT(D6))</f>
        <v>0.38985620131814136</v>
      </c>
    </row>
    <row r="39" spans="2:4" ht="16.8" x14ac:dyDescent="0.4">
      <c r="B39" s="32" t="s">
        <v>31</v>
      </c>
      <c r="C39" s="33">
        <f>(C38-D10*SQRT(D6))</f>
        <v>-0.19644576865978736</v>
      </c>
    </row>
    <row r="40" spans="2:4" ht="16.8" x14ac:dyDescent="0.4">
      <c r="B40" s="32" t="s">
        <v>32</v>
      </c>
      <c r="C40" s="33">
        <f>_xlfn.NORM.S.DIST(C38,TRUE)</f>
        <v>0.65167855869169178</v>
      </c>
    </row>
    <row r="41" spans="2:4" ht="16.8" x14ac:dyDescent="0.4">
      <c r="B41" s="32" t="s">
        <v>33</v>
      </c>
      <c r="C41" s="33">
        <f>_xlfn.NORM.S.DIST(C39,TRUE)</f>
        <v>0.42213063793550659</v>
      </c>
    </row>
  </sheetData>
  <mergeCells count="9">
    <mergeCell ref="B28:D28"/>
    <mergeCell ref="B30:D30"/>
    <mergeCell ref="B33:D33"/>
    <mergeCell ref="B2:D2"/>
    <mergeCell ref="B4:D4"/>
    <mergeCell ref="B7:D7"/>
    <mergeCell ref="B11:D11"/>
    <mergeCell ref="B23:D23"/>
    <mergeCell ref="B26:D26"/>
  </mergeCells>
  <phoneticPr fontId="2"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2024-04-11T16:19:25Z</dcterms:created>
  <dcterms:modified xsi:type="dcterms:W3CDTF">2024-04-11T16:24:11Z</dcterms:modified>
</cp:coreProperties>
</file>